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EA-BF\Documents\3PND\CWG Reducing Disposables\Checklist\FINAL\"/>
    </mc:Choice>
  </mc:AlternateContent>
  <xr:revisionPtr revIDLastSave="0" documentId="13_ncr:1_{230AECD8-D1CA-46D1-939D-9E88772A21E2}" xr6:coauthVersionLast="47" xr6:coauthVersionMax="47" xr10:uidLastSave="{00000000-0000-0000-0000-000000000000}"/>
  <bookViews>
    <workbookView xWindow="-120" yWindow="-120" windowWidth="20730" windowHeight="11160" xr2:uid="{2EFC7189-2BCA-4B08-9D12-240091E29E3E}"/>
  </bookViews>
  <sheets>
    <sheet name="Introduction" sheetId="2" r:id="rId1"/>
    <sheet name="Type 1" sheetId="4" r:id="rId2"/>
    <sheet name="Type 2" sheetId="6" r:id="rId3"/>
    <sheet name="Type 3" sheetId="5" r:id="rId4"/>
    <sheet name="Response List"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4" l="1"/>
  <c r="D20" i="5" l="1"/>
  <c r="D18" i="5"/>
  <c r="D26" i="6"/>
  <c r="D24" i="6"/>
  <c r="D29" i="4"/>
  <c r="D27" i="4"/>
  <c r="D12" i="5"/>
  <c r="D13" i="5"/>
  <c r="D11" i="5"/>
  <c r="D11" i="6"/>
  <c r="D12" i="6"/>
  <c r="D10" i="6"/>
  <c r="D12" i="4"/>
  <c r="D13" i="4"/>
  <c r="D11" i="4"/>
  <c r="F51" i="4"/>
  <c r="C42" i="5"/>
  <c r="B42" i="5"/>
  <c r="C41" i="5"/>
  <c r="C40" i="5"/>
  <c r="C39" i="5"/>
  <c r="B39" i="5"/>
  <c r="D27" i="5"/>
  <c r="D5" i="5"/>
  <c r="D15" i="5"/>
  <c r="D7" i="5"/>
  <c r="D6" i="5"/>
  <c r="C43" i="6"/>
  <c r="B43" i="6"/>
  <c r="C42" i="6"/>
  <c r="C41" i="6"/>
  <c r="C40" i="6"/>
  <c r="B40" i="6"/>
  <c r="D31" i="6"/>
  <c r="D5" i="6"/>
  <c r="D6" i="6"/>
  <c r="F48" i="4"/>
  <c r="C51" i="4"/>
  <c r="B51" i="4"/>
  <c r="C50" i="4"/>
  <c r="C49" i="4"/>
  <c r="C48" i="4"/>
  <c r="D36" i="4"/>
  <c r="D5" i="4"/>
  <c r="D24" i="4"/>
  <c r="D7" i="4"/>
  <c r="D6" i="4"/>
  <c r="D33" i="5"/>
  <c r="D34" i="5"/>
  <c r="D32" i="6"/>
  <c r="D36" i="6"/>
  <c r="B41" i="5" l="1"/>
  <c r="B48" i="4"/>
  <c r="B40" i="5"/>
  <c r="B41" i="6"/>
  <c r="B49" i="4"/>
  <c r="D32" i="5"/>
  <c r="D31" i="5"/>
  <c r="D35" i="6"/>
  <c r="D41" i="4"/>
  <c r="D40" i="4"/>
  <c r="D28" i="5"/>
  <c r="D43" i="4" l="1"/>
  <c r="D37" i="4"/>
  <c r="F41" i="5" l="1"/>
  <c r="F42" i="6"/>
  <c r="F39" i="5"/>
  <c r="F50" i="4"/>
  <c r="D26" i="5"/>
  <c r="D42" i="4" l="1"/>
  <c r="D35" i="4"/>
  <c r="F42" i="5" l="1"/>
  <c r="F40" i="5"/>
  <c r="F43" i="6"/>
  <c r="F41" i="6"/>
  <c r="F40" i="6"/>
  <c r="F49" i="4"/>
  <c r="D45" i="5" l="1"/>
  <c r="D46" i="6"/>
  <c r="D54" i="4"/>
  <c r="E43" i="6"/>
  <c r="D30" i="6"/>
  <c r="D29" i="6"/>
  <c r="D28" i="6"/>
  <c r="D25" i="6"/>
  <c r="B42" i="6" s="1"/>
  <c r="D22" i="6"/>
  <c r="D21" i="6"/>
  <c r="D20" i="6"/>
  <c r="D19" i="6"/>
  <c r="D18" i="6"/>
  <c r="D17" i="6"/>
  <c r="D16" i="6"/>
  <c r="D15" i="6"/>
  <c r="D9" i="6"/>
  <c r="D7" i="6"/>
  <c r="E42" i="5"/>
  <c r="D25" i="5"/>
  <c r="D24" i="5"/>
  <c r="D23" i="5"/>
  <c r="D22" i="5"/>
  <c r="D19" i="5"/>
  <c r="D16" i="5"/>
  <c r="D10" i="5"/>
  <c r="D8" i="5"/>
  <c r="E40" i="5" l="1"/>
  <c r="E39" i="5"/>
  <c r="E41" i="6"/>
  <c r="E40" i="6"/>
  <c r="E42" i="6"/>
  <c r="E41" i="5"/>
  <c r="D17" i="4"/>
  <c r="D34" i="4"/>
  <c r="D33" i="4"/>
  <c r="D32" i="4"/>
  <c r="D31" i="4"/>
  <c r="D28" i="4"/>
  <c r="B50" i="4" s="1"/>
  <c r="E50" i="4" s="1"/>
  <c r="D18" i="4"/>
  <c r="D19" i="4"/>
  <c r="D20" i="4"/>
  <c r="D21" i="4"/>
  <c r="D22" i="4"/>
  <c r="D23" i="4"/>
  <c r="D25" i="4"/>
  <c r="D10" i="4"/>
  <c r="D44" i="5" l="1"/>
  <c r="F44" i="5" s="1"/>
  <c r="F45" i="5" s="1"/>
  <c r="D45" i="6"/>
  <c r="F45" i="6" s="1"/>
  <c r="F46" i="6" s="1"/>
  <c r="E49" i="4"/>
  <c r="E51" i="4"/>
  <c r="D8" i="4"/>
  <c r="E48" i="4" l="1"/>
  <c r="D53" i="4" s="1"/>
  <c r="F53" i="4" l="1"/>
  <c r="F54" i="4" s="1"/>
</calcChain>
</file>

<file path=xl/sharedStrings.xml><?xml version="1.0" encoding="utf-8"?>
<sst xmlns="http://schemas.openxmlformats.org/spreadsheetml/2006/main" count="260" uniqueCount="121">
  <si>
    <t>S/N</t>
  </si>
  <si>
    <t>Metrics</t>
  </si>
  <si>
    <t>Section 1: Planning &amp; Policy</t>
  </si>
  <si>
    <t>1.  </t>
  </si>
  <si>
    <t>Never</t>
  </si>
  <si>
    <t>Sometimes</t>
  </si>
  <si>
    <t>2.  </t>
  </si>
  <si>
    <t>No</t>
  </si>
  <si>
    <t>Yes</t>
  </si>
  <si>
    <t>3.  </t>
  </si>
  <si>
    <t>4.  </t>
  </si>
  <si>
    <t>5.  </t>
  </si>
  <si>
    <t>6.  </t>
  </si>
  <si>
    <t>7.  </t>
  </si>
  <si>
    <t>8.  </t>
  </si>
  <si>
    <t>9.  </t>
  </si>
  <si>
    <t>10.  </t>
  </si>
  <si>
    <t>12.  </t>
  </si>
  <si>
    <t>13.  </t>
  </si>
  <si>
    <t>14.  </t>
  </si>
  <si>
    <t>Are the following measures taken to reduce disposables for delivery/takeaway?</t>
  </si>
  <si>
    <t>15.  </t>
  </si>
  <si>
    <t>16.  </t>
  </si>
  <si>
    <t>None</t>
  </si>
  <si>
    <t>Few</t>
  </si>
  <si>
    <t>Multiple</t>
  </si>
  <si>
    <t>Checklist to Reduce Disposable Use</t>
  </si>
  <si>
    <t xml:space="preserve">How to use it? </t>
  </si>
  <si>
    <t>Who is it for?</t>
  </si>
  <si>
    <r>
      <t>Type 1</t>
    </r>
    <r>
      <rPr>
        <sz val="12"/>
        <color theme="1"/>
        <rFont val="Arial"/>
        <family val="2"/>
      </rPr>
      <t>: Restaurants, cafes and bars with in-house kitchens and dine-in areas</t>
    </r>
  </si>
  <si>
    <t>In the questionnaire, “establishments” will refer to any F&amp;B establishment that falls under Types 1, 2 and 3.</t>
  </si>
  <si>
    <t>Type 1</t>
  </si>
  <si>
    <t>Type 2</t>
  </si>
  <si>
    <t>Type 3</t>
  </si>
  <si>
    <t>Input Your Response Here</t>
  </si>
  <si>
    <t>Points Accumulated</t>
  </si>
  <si>
    <t>Does your establishment have operational guidelines and/or policies on reducing/eliminating the use of disposables?</t>
  </si>
  <si>
    <t xml:space="preserve">Does your establishment conduct regular (e.g. annual) reviews to improve existing policies or practices to better manage and reduce the use of disposables? </t>
  </si>
  <si>
    <t>Always</t>
  </si>
  <si>
    <t xml:space="preserve">d. Stirrers </t>
  </si>
  <si>
    <t xml:space="preserve">c. Skewers </t>
  </si>
  <si>
    <t>g. Saucers</t>
  </si>
  <si>
    <t xml:space="preserve">Are the following measures taken to promote BYO (Bring Your Own) behaviour from customers? </t>
  </si>
  <si>
    <t xml:space="preserve">c. Eliminate disposable stirrers (if applicable) </t>
  </si>
  <si>
    <t>Are there existing measures to raise awareness about reducing the use of disposables?</t>
  </si>
  <si>
    <t>Yes, regularly</t>
  </si>
  <si>
    <t>c. Apart from the above, your establishment has other marketing efforts that encourage customers to use less disposables (e.g. campaigns / events)</t>
  </si>
  <si>
    <t>Yes, always</t>
  </si>
  <si>
    <t>Sometimes/ad hoc</t>
  </si>
  <si>
    <t>NA</t>
  </si>
  <si>
    <t>Section</t>
  </si>
  <si>
    <t>Your Total Score</t>
  </si>
  <si>
    <t>Maximum Score</t>
  </si>
  <si>
    <t>Select answer below</t>
  </si>
  <si>
    <t>3. </t>
  </si>
  <si>
    <t>5. </t>
  </si>
  <si>
    <t>7. </t>
  </si>
  <si>
    <t>11.  </t>
  </si>
  <si>
    <t>Comments</t>
  </si>
  <si>
    <t>Out of</t>
  </si>
  <si>
    <t>Weight</t>
  </si>
  <si>
    <t>Weighted Score (Score x Weight)</t>
  </si>
  <si>
    <t>Weighted Maximum Score</t>
  </si>
  <si>
    <t>Sum of scores</t>
  </si>
  <si>
    <t>Percentage of Final score</t>
  </si>
  <si>
    <t>Max Possible Score</t>
  </si>
  <si>
    <t xml:space="preserve">Category </t>
  </si>
  <si>
    <r>
      <t>Type 3</t>
    </r>
    <r>
      <rPr>
        <sz val="12"/>
        <color theme="1"/>
        <rFont val="Arial"/>
        <family val="2"/>
      </rPr>
      <t>: Takeaway food/drink stalls, snack bars, food/drink trucks, and food/drink carts with no in-house kitchens</t>
    </r>
  </si>
  <si>
    <t xml:space="preserve">a. “No disposable cutlery” as a default </t>
  </si>
  <si>
    <t>Credits</t>
  </si>
  <si>
    <t>The National Environment Agency would like to thank the following for their contribution to this checklist:</t>
  </si>
  <si>
    <t>1. Participants from the Citizens' Workgroup on Reducing Excessive Consumption of Disposables for proposing the development of this checklist and producing its first draft;</t>
  </si>
  <si>
    <t>3. The F&amp;B industry and members of the public for inputs provided on the checklist.</t>
  </si>
  <si>
    <t>2. Plastic-Lite Singapore for further developing the checklist; and</t>
  </si>
  <si>
    <t>Does your establishment promote a company culture that emphasises sustainability values and behaviours including reducing disposables?   (e.g. sustainability included in company mission statement, branding, or key performance indicators)</t>
  </si>
  <si>
    <t>Does your establishment eliminate single-use items in marketing efforts (e.g. no brochures/flyers given to each customer)?</t>
  </si>
  <si>
    <t>Your results will be classified according to “basic”, “developing” or “progressive” based on whether you have scored below 30%, 30% to below 70% or 70% and above, respectively.
Scored below 30%: Basic
Scored between 30% to 70%: Developing
Scored 70% and above: Progressive</t>
  </si>
  <si>
    <t>a. Cups and glasses</t>
  </si>
  <si>
    <t>b. Cutlery and other utensils (e.g. spoons, forks, knives, chopsticks, straws)</t>
  </si>
  <si>
    <t xml:space="preserve">Does your restaurant serve condiments from bulk containers (e.g., bottles/jars) instead of single-use sachets/containers? </t>
  </si>
  <si>
    <t xml:space="preserve">d. Bundle food items to reduce packaging (e.g. putting pieces of bread together in a bag as opposed to individual packaging) </t>
  </si>
  <si>
    <r>
      <t>b.</t>
    </r>
    <r>
      <rPr>
        <sz val="7"/>
        <rFont val="Times New Roman"/>
        <family val="1"/>
      </rPr>
      <t xml:space="preserve">    </t>
    </r>
    <r>
      <rPr>
        <sz val="12"/>
        <rFont val="Arial"/>
        <family val="2"/>
      </rPr>
      <t>Establishment displays signs/posters that raise awareness about its environmentally-friendly practices (e.g. on walls, table-tops, check-out/self-service counters)</t>
    </r>
  </si>
  <si>
    <t>Yes, once in a few years</t>
  </si>
  <si>
    <t>Yes, annually</t>
  </si>
  <si>
    <t>Yes, to a certain extent</t>
  </si>
  <si>
    <t>Yes, sustainability is a core value and is integrated into business operations</t>
  </si>
  <si>
    <t>In selecting suppliers for your ingredients/materials, do you take into consideration whether they are able to minimise use of disposables, including disposable packaging (e.g. choosing suppliers who use returnable containers to transport the ingredients/materials, choosing suppliers who use/offer products with the "reduced packaging" logo)?</t>
  </si>
  <si>
    <r>
      <t xml:space="preserve">Does your establishment provide the following </t>
    </r>
    <r>
      <rPr>
        <u/>
        <sz val="12"/>
        <rFont val="Arial"/>
        <family val="2"/>
      </rPr>
      <t>reusable</t>
    </r>
    <r>
      <rPr>
        <sz val="12"/>
        <rFont val="Arial"/>
        <family val="2"/>
      </rPr>
      <t xml:space="preserve"> items to dine-in customers?
(If your establishment does not use the item for sales, e.g. cups are not used because drinks are not available for sale, indicate N/A for that item)</t>
    </r>
  </si>
  <si>
    <t>Yes, but only upon request</t>
  </si>
  <si>
    <t>No (no disposable napkins/wet towels are offered or only use reusable ones)</t>
  </si>
  <si>
    <t>Yes, for some disposables</t>
  </si>
  <si>
    <t>Yes, for all disposables</t>
  </si>
  <si>
    <t>Does your establishment give out disposable napkins/wet towels to customers?</t>
  </si>
  <si>
    <t>a. Allow customers to BYO container/cup for food/drink orders</t>
  </si>
  <si>
    <t xml:space="preserve">b. Ask customers if they brought their own containers, cups, cutlery or bags before every transaction. </t>
  </si>
  <si>
    <t>c. Provide incentives for customers who BYO containers, cups, cutlery or bags (e.g., discounts, free toppings, points)</t>
  </si>
  <si>
    <t xml:space="preserve">b. Serve drinks without straws by default (unless customer requests), if applicable </t>
  </si>
  <si>
    <t xml:space="preserve">e. Offer options for customers to borrow/rent reusable bags/ containers and return them </t>
  </si>
  <si>
    <t>f. Charge for use of takeaway disposable containers</t>
  </si>
  <si>
    <t>Are ingredients/materials bought in a manner to reduce use of disposables, including disposable packaging? (e.g., choosing suppliers that use less disposables, choosing products with the "reduced packaging" logo)?</t>
  </si>
  <si>
    <r>
      <t>a.</t>
    </r>
    <r>
      <rPr>
        <sz val="7"/>
        <rFont val="Times New Roman"/>
        <family val="1"/>
      </rPr>
      <t xml:space="preserve">    </t>
    </r>
    <r>
      <rPr>
        <sz val="12"/>
        <rFont val="Arial"/>
        <family val="2"/>
      </rPr>
      <t>Establishment’s online channels are regularly used to</t>
    </r>
    <r>
      <rPr>
        <sz val="11"/>
        <rFont val="Arial"/>
        <family val="2"/>
      </rPr>
      <t xml:space="preserve"> </t>
    </r>
    <r>
      <rPr>
        <sz val="12"/>
        <rFont val="Arial"/>
        <family val="2"/>
      </rPr>
      <t xml:space="preserve">raise awareness about its environmentally-friendly practices (e.g. BYO, reduce disposables) </t>
    </r>
  </si>
  <si>
    <t xml:space="preserve">Points were awarded to each statement in the checklist based on the following metric:
1.	Level of effort needed
2.	Cost to implement the action
3.	Amount of positive impact it would have on the environment. </t>
  </si>
  <si>
    <t>Section 3: Sales &amp; Service</t>
  </si>
  <si>
    <t xml:space="preserve">Section 4: Awareness &amp; Education </t>
  </si>
  <si>
    <t>Does your establishment promote a company culture that emphasises sustainability values and behaviours including reducing disposables (e.g. sustainability included in company mission statement, branding, or key performance indicators)?</t>
  </si>
  <si>
    <r>
      <t xml:space="preserve">Does your establishment provide the following </t>
    </r>
    <r>
      <rPr>
        <u/>
        <sz val="12"/>
        <rFont val="Arial"/>
        <family val="2"/>
      </rPr>
      <t>reusable</t>
    </r>
    <r>
      <rPr>
        <sz val="12"/>
        <rFont val="Arial"/>
        <family val="2"/>
      </rPr>
      <t xml:space="preserve"> items to dine-in customers?
(If your establishment does not use the item for sales, e.g., cups are not used because drinks are not available for sale, indicate N/A for that item)</t>
    </r>
  </si>
  <si>
    <t>b. Cutlery and other utensils (e.g., spoons, forks, knives, chopsticks, straws)</t>
  </si>
  <si>
    <t>e.Plates and bowls or other forms of reusable food containers (without use of disposable liners)</t>
  </si>
  <si>
    <t>f. Water jugs</t>
  </si>
  <si>
    <r>
      <t>Type 2</t>
    </r>
    <r>
      <rPr>
        <sz val="12"/>
        <color theme="1"/>
        <rFont val="Arial"/>
        <family val="2"/>
      </rPr>
      <t>: Hawker stalls, food stalls, eating houses, food courts and canteens, where there are kitchen operations but in a relatively smaller space</t>
    </r>
    <r>
      <rPr>
        <b/>
        <sz val="12"/>
        <color theme="1"/>
        <rFont val="Arial"/>
        <family val="2"/>
      </rPr>
      <t xml:space="preserve">. </t>
    </r>
    <r>
      <rPr>
        <sz val="12"/>
        <color theme="1"/>
        <rFont val="Arial"/>
        <family val="2"/>
      </rPr>
      <t>Such establishments may include standing dine-in options such as high tables for patrons to have quick bites.</t>
    </r>
  </si>
  <si>
    <r>
      <t>The objective of the checklist is to guide F&amp;B establishments on the reduction of disposables use to reduce waste generated. Disposables refer to items/packaging that are meant to be discarded after a single use, such as disposable bags, tableware, cutlery, a</t>
    </r>
    <r>
      <rPr>
        <sz val="12"/>
        <rFont val="Arial"/>
        <family val="2"/>
      </rPr>
      <t xml:space="preserve">nd takeaway containers. They </t>
    </r>
    <r>
      <rPr>
        <sz val="12"/>
        <color theme="1"/>
        <rFont val="Arial"/>
        <family val="2"/>
      </rPr>
      <t xml:space="preserve">can be made of materials such as plastic, paper, wood, bamboo, and biodegradable plastic. </t>
    </r>
    <r>
      <rPr>
        <sz val="12"/>
        <rFont val="Arial"/>
        <family val="2"/>
      </rPr>
      <t>This checklist focuses on the key areas in which F&amp;B establishments could reduce the use of disposables. The end-to-end processes covered include Planning &amp; Policy, Supply Chain Operations, Sales &amp; Services, and Awareness &amp; Education of stakeholders.</t>
    </r>
  </si>
  <si>
    <t>To begin, please determine your type of establishment and click on the relevant tab. Answer the questions in each section accordingly  and you will be rewarded with corresponding points. Add any supporting evidence to the “Comments” column to keep track of your answers. At the end of the checklist, add up the points to get your final score.</t>
  </si>
  <si>
    <t>Does your establishment track data regarding its use of disposables?</t>
  </si>
  <si>
    <t>Section 2: Supply Chain Operations</t>
  </si>
  <si>
    <t>On a scale of 0 to 5 (0 = not at all, 1 = very seldom, 2 = less than half the time, 3 = more than half the time, 4 = almost always, and 5 = at all times for all materials), to what extent are packaging materials (e.g., glass bottles, plastic containers, carton boxes, crates) returned to suppliers for reuse/recycling?</t>
  </si>
  <si>
    <t>On a scale of 0 to 5 (0 = not at all, 1 = very seldom, 2 = less than half the time, 3 = more than half the time, 4 = almost always, and 5 = at all times for all ingredients and food items), to what extent are ingredients and food items stored in reusable containers?</t>
  </si>
  <si>
    <t xml:space="preserve">On a scale of 0 to 5 (0 = not at all, 1 = very seldom, 2 = less than half the time, 3 = more than half the time, 4 = almost always, and 5 = at all times), to what extent are reusable equipment used when handling food items (e.g., piping bag, apron, hairnet)?  </t>
  </si>
  <si>
    <t>On a scale of 0 to 5 (0 = not at all, 1 = very seldom, 2 = less than half the time, 3 = more than half the time, 4 = almost always, and 5 = at all possible instances), to what extent are digital solutions used instead of paper (e.g., digital menus, receipts, display screens used to show orders to backend kitchen instead of paper-based order system)?</t>
  </si>
  <si>
    <t>d. Employees are trained to engage customers and address queries regarding initiatives to reduce disposable use</t>
  </si>
  <si>
    <t>b. Employees are trained to engage customers and address queries regarding initiatives to reduce disposable use</t>
  </si>
  <si>
    <r>
      <t>a.</t>
    </r>
    <r>
      <rPr>
        <sz val="7"/>
        <rFont val="Times New Roman"/>
        <family val="1"/>
      </rPr>
      <t xml:space="preserve">    </t>
    </r>
    <r>
      <rPr>
        <sz val="12"/>
        <rFont val="Arial"/>
        <family val="2"/>
      </rPr>
      <t>Establishment displays signs/posters that raise awareness about its environmentally-friendly practices (e.g. on walls, table-tops, check-out/self-service counters)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</si>
</sst>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1"/>
      <color theme="0"/>
      <name val="Calibri"/>
      <family val="2"/>
      <scheme val="minor"/>
    </font>
    <font>
      <b/>
      <sz val="11"/>
      <color rgb="FF000000"/>
      <name val="Arial"/>
      <family val="2"/>
    </font>
    <font>
      <sz val="12"/>
      <color theme="1"/>
      <name val="Arial"/>
      <family val="2"/>
    </font>
    <font>
      <sz val="11"/>
      <color rgb="FF000000"/>
      <name val="Arial"/>
      <family val="2"/>
    </font>
    <font>
      <b/>
      <sz val="12"/>
      <color theme="1"/>
      <name val="Arial"/>
      <family val="2"/>
    </font>
    <font>
      <b/>
      <sz val="11"/>
      <color theme="0"/>
      <name val="Arial"/>
      <family val="2"/>
    </font>
    <font>
      <sz val="12"/>
      <color theme="0"/>
      <name val="Arial"/>
      <family val="2"/>
    </font>
    <font>
      <b/>
      <sz val="14"/>
      <color theme="0"/>
      <name val="Arial"/>
      <family val="2"/>
    </font>
    <font>
      <b/>
      <sz val="26"/>
      <color theme="9" tint="-0.249977111117893"/>
      <name val="Apple Chancery"/>
      <family val="4"/>
    </font>
    <font>
      <sz val="11"/>
      <color theme="1"/>
      <name val="Arial"/>
      <family val="2"/>
    </font>
    <font>
      <b/>
      <sz val="11"/>
      <color theme="1"/>
      <name val="Arial"/>
      <family val="2"/>
    </font>
    <font>
      <sz val="11"/>
      <color rgb="FF000000"/>
      <name val="Calibri"/>
      <family val="2"/>
      <scheme val="minor"/>
    </font>
    <font>
      <b/>
      <sz val="14"/>
      <color theme="1"/>
      <name val="Arial"/>
      <family val="2"/>
    </font>
    <font>
      <u/>
      <sz val="11"/>
      <color theme="10"/>
      <name val="Calibri"/>
      <family val="2"/>
      <scheme val="minor"/>
    </font>
    <font>
      <b/>
      <sz val="14"/>
      <name val="Arial"/>
      <family val="2"/>
    </font>
    <font>
      <sz val="11"/>
      <name val="Calibri"/>
      <family val="2"/>
      <scheme val="minor"/>
    </font>
    <font>
      <sz val="12"/>
      <name val="Arial"/>
      <family val="2"/>
    </font>
    <font>
      <b/>
      <sz val="11"/>
      <name val="Arial"/>
      <family val="2"/>
    </font>
    <font>
      <b/>
      <sz val="12"/>
      <name val="Arial"/>
      <family val="2"/>
    </font>
    <font>
      <sz val="7"/>
      <name val="Times New Roman"/>
      <family val="1"/>
    </font>
    <font>
      <sz val="11"/>
      <name val="Arial"/>
      <family val="2"/>
    </font>
    <font>
      <u/>
      <sz val="12"/>
      <name val="Arial"/>
      <family val="2"/>
    </font>
    <font>
      <sz val="11"/>
      <color theme="5" tint="-0.249977111117893"/>
      <name val="Calibri"/>
      <family val="2"/>
      <scheme val="minor"/>
    </font>
  </fonts>
  <fills count="17">
    <fill>
      <patternFill patternType="none"/>
    </fill>
    <fill>
      <patternFill patternType="gray125"/>
    </fill>
    <fill>
      <patternFill patternType="solid">
        <fgColor rgb="FFD9D9D9"/>
        <bgColor indexed="64"/>
      </patternFill>
    </fill>
    <fill>
      <patternFill patternType="solid">
        <fgColor rgb="FFE2EFD9"/>
        <bgColor indexed="64"/>
      </patternFill>
    </fill>
    <fill>
      <patternFill patternType="solid">
        <fgColor rgb="FFDEEBF6"/>
        <bgColor indexed="64"/>
      </patternFill>
    </fill>
    <fill>
      <patternFill patternType="solid">
        <fgColor rgb="FFFFF2CC"/>
        <bgColor indexed="64"/>
      </patternFill>
    </fill>
    <fill>
      <patternFill patternType="solid">
        <fgColor rgb="FFD5DCE4"/>
        <bgColor indexed="64"/>
      </patternFill>
    </fill>
    <fill>
      <patternFill patternType="solid">
        <fgColor theme="9"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D9D9D9"/>
        <bgColor rgb="FF000000"/>
      </patternFill>
    </fill>
    <fill>
      <patternFill patternType="solid">
        <fgColor rgb="FFFFFFFF"/>
        <bgColor rgb="FF000000"/>
      </patternFill>
    </fill>
    <fill>
      <patternFill patternType="solid">
        <fgColor rgb="FFFCE4D6"/>
        <bgColor rgb="FF000000"/>
      </patternFill>
    </fill>
  </fills>
  <borders count="9">
    <border>
      <left/>
      <right/>
      <top/>
      <bottom/>
      <diagonal/>
    </border>
    <border>
      <left style="medium">
        <color rgb="FF000000"/>
      </left>
      <right style="medium">
        <color rgb="FF000000"/>
      </right>
      <top style="medium">
        <color rgb="FF000000"/>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83">
    <xf numFmtId="0" fontId="0" fillId="0" borderId="0" xfId="0"/>
    <xf numFmtId="0" fontId="6" fillId="7" borderId="1" xfId="0" applyFont="1" applyFill="1" applyBorder="1" applyAlignment="1">
      <alignment horizontal="left" vertical="center"/>
    </xf>
    <xf numFmtId="0" fontId="1" fillId="7" borderId="2" xfId="0" applyFont="1" applyFill="1" applyBorder="1" applyAlignment="1">
      <alignment horizontal="left"/>
    </xf>
    <xf numFmtId="0" fontId="0" fillId="8" borderId="0" xfId="0" applyFill="1"/>
    <xf numFmtId="0" fontId="3" fillId="8" borderId="0" xfId="0" applyFont="1" applyFill="1" applyAlignment="1">
      <alignment horizontal="justify" vertical="center"/>
    </xf>
    <xf numFmtId="0" fontId="5" fillId="8" borderId="0" xfId="0" applyFont="1" applyFill="1" applyAlignment="1">
      <alignment horizontal="justify" vertical="center"/>
    </xf>
    <xf numFmtId="0" fontId="7" fillId="7" borderId="2" xfId="0" applyFont="1" applyFill="1" applyBorder="1" applyAlignment="1">
      <alignment horizontal="center" vertical="center"/>
    </xf>
    <xf numFmtId="0" fontId="3" fillId="8" borderId="0" xfId="0" applyFont="1" applyFill="1" applyAlignment="1">
      <alignment horizontal="center" vertical="center"/>
    </xf>
    <xf numFmtId="0" fontId="8" fillId="7" borderId="1" xfId="0" applyFont="1" applyFill="1" applyBorder="1" applyAlignment="1">
      <alignment horizontal="left" vertical="center"/>
    </xf>
    <xf numFmtId="0" fontId="9" fillId="8" borderId="0" xfId="0" applyFont="1" applyFill="1" applyAlignment="1">
      <alignment vertical="center"/>
    </xf>
    <xf numFmtId="0" fontId="10" fillId="8" borderId="3" xfId="0" applyFont="1" applyFill="1" applyBorder="1" applyAlignment="1">
      <alignment horizontal="left" vertical="center" wrapText="1"/>
    </xf>
    <xf numFmtId="164" fontId="10" fillId="8" borderId="3" xfId="0" applyNumberFormat="1" applyFont="1" applyFill="1" applyBorder="1" applyAlignment="1">
      <alignment horizontal="center" vertical="center"/>
    </xf>
    <xf numFmtId="0" fontId="11" fillId="13" borderId="3" xfId="0" applyFont="1" applyFill="1" applyBorder="1" applyAlignment="1">
      <alignment horizontal="left" vertical="center" wrapText="1"/>
    </xf>
    <xf numFmtId="0" fontId="11" fillId="13" borderId="3" xfId="0" applyFont="1" applyFill="1" applyBorder="1" applyAlignment="1">
      <alignment horizontal="center" vertical="center"/>
    </xf>
    <xf numFmtId="0" fontId="12" fillId="15" borderId="0" xfId="0" applyFont="1" applyFill="1"/>
    <xf numFmtId="0" fontId="4" fillId="15" borderId="7" xfId="0" applyFont="1" applyFill="1" applyBorder="1" applyAlignment="1">
      <alignment horizontal="left" vertical="center" wrapText="1"/>
    </xf>
    <xf numFmtId="0" fontId="2" fillId="16" borderId="8" xfId="0" applyFont="1" applyFill="1" applyBorder="1" applyAlignment="1">
      <alignment horizontal="left" vertical="center" wrapText="1"/>
    </xf>
    <xf numFmtId="0" fontId="13" fillId="8" borderId="0" xfId="0" applyFont="1" applyFill="1" applyAlignment="1">
      <alignment horizontal="justify" vertical="center"/>
    </xf>
    <xf numFmtId="0" fontId="15" fillId="8" borderId="0" xfId="0" applyFont="1" applyFill="1" applyAlignment="1">
      <alignment horizontal="justify" vertical="center"/>
    </xf>
    <xf numFmtId="0" fontId="16" fillId="8" borderId="0" xfId="0" applyFont="1" applyFill="1"/>
    <xf numFmtId="0" fontId="17" fillId="8" borderId="0" xfId="0" applyFont="1" applyFill="1" applyAlignment="1">
      <alignment horizontal="justify" vertical="center" wrapText="1"/>
    </xf>
    <xf numFmtId="0" fontId="17" fillId="8" borderId="0" xfId="1" applyFont="1" applyFill="1" applyAlignment="1">
      <alignment horizontal="justify" vertical="center" wrapText="1"/>
    </xf>
    <xf numFmtId="0" fontId="17" fillId="8" borderId="0" xfId="0" applyFont="1" applyFill="1" applyAlignment="1">
      <alignment horizontal="justify" vertical="center"/>
    </xf>
    <xf numFmtId="0" fontId="18"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9" borderId="3"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3" borderId="3" xfId="0" applyFont="1" applyFill="1" applyBorder="1" applyAlignment="1">
      <alignment horizontal="justify" vertical="center" wrapText="1"/>
    </xf>
    <xf numFmtId="0" fontId="17" fillId="10" borderId="3" xfId="0" applyFont="1" applyFill="1" applyBorder="1" applyAlignment="1">
      <alignment horizontal="center" vertical="center"/>
    </xf>
    <xf numFmtId="0" fontId="17" fillId="4" borderId="3" xfId="0" applyFont="1" applyFill="1" applyBorder="1" applyAlignment="1">
      <alignment horizontal="center" vertical="center" wrapText="1"/>
    </xf>
    <xf numFmtId="0" fontId="17" fillId="4" borderId="3" xfId="0" applyFont="1" applyFill="1" applyBorder="1" applyAlignment="1">
      <alignment horizontal="justify" vertical="center" wrapText="1"/>
    </xf>
    <xf numFmtId="0" fontId="17" fillId="11" borderId="3" xfId="0" applyFont="1" applyFill="1" applyBorder="1" applyAlignment="1">
      <alignment horizontal="center" vertical="center"/>
    </xf>
    <xf numFmtId="0" fontId="17" fillId="5" borderId="3" xfId="0" applyFont="1" applyFill="1" applyBorder="1" applyAlignment="1">
      <alignment horizontal="justify" vertical="center" wrapText="1"/>
    </xf>
    <xf numFmtId="0" fontId="17" fillId="12" borderId="3" xfId="0" applyFont="1" applyFill="1" applyBorder="1" applyAlignment="1">
      <alignment horizontal="center" vertical="center"/>
    </xf>
    <xf numFmtId="0" fontId="17" fillId="6" borderId="3" xfId="0" applyFont="1" applyFill="1" applyBorder="1" applyAlignment="1">
      <alignment horizontal="justify" vertical="center" wrapText="1"/>
    </xf>
    <xf numFmtId="0" fontId="17" fillId="8" borderId="0" xfId="0" applyFont="1" applyFill="1" applyAlignment="1">
      <alignment horizontal="center" vertical="center"/>
    </xf>
    <xf numFmtId="0" fontId="17" fillId="0" borderId="3" xfId="0" applyFont="1" applyBorder="1" applyAlignment="1">
      <alignment horizontal="center" vertical="center"/>
    </xf>
    <xf numFmtId="9" fontId="17" fillId="0" borderId="3" xfId="0" applyNumberFormat="1" applyFont="1" applyBorder="1" applyAlignment="1">
      <alignment horizontal="center" vertical="center"/>
    </xf>
    <xf numFmtId="0" fontId="16" fillId="8" borderId="0" xfId="0" applyFont="1" applyFill="1" applyAlignment="1">
      <alignment horizontal="center"/>
    </xf>
    <xf numFmtId="0" fontId="21" fillId="8" borderId="3" xfId="0" applyFont="1" applyFill="1" applyBorder="1" applyAlignment="1">
      <alignment horizontal="left" vertical="center" wrapText="1"/>
    </xf>
    <xf numFmtId="164" fontId="21" fillId="8" borderId="3" xfId="0" applyNumberFormat="1" applyFont="1" applyFill="1" applyBorder="1" applyAlignment="1">
      <alignment horizontal="center" vertical="center"/>
    </xf>
    <xf numFmtId="0" fontId="18" fillId="13" borderId="3" xfId="0" applyFont="1" applyFill="1" applyBorder="1" applyAlignment="1">
      <alignment horizontal="left" vertical="center" wrapText="1"/>
    </xf>
    <xf numFmtId="164" fontId="18" fillId="13" borderId="3" xfId="0" applyNumberFormat="1" applyFont="1" applyFill="1" applyBorder="1" applyAlignment="1">
      <alignment horizontal="center" vertical="center"/>
    </xf>
    <xf numFmtId="0" fontId="7" fillId="7"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0" borderId="3" xfId="0" applyFont="1" applyBorder="1" applyAlignment="1">
      <alignment horizontal="center" vertical="center" wrapText="1"/>
    </xf>
    <xf numFmtId="0" fontId="16" fillId="8" borderId="0" xfId="0" applyFont="1" applyFill="1" applyAlignment="1">
      <alignment wrapText="1"/>
    </xf>
    <xf numFmtId="0" fontId="3" fillId="8" borderId="0" xfId="0" applyFont="1" applyFill="1" applyAlignment="1">
      <alignment horizontal="center" vertical="center" wrapText="1"/>
    </xf>
    <xf numFmtId="0" fontId="23" fillId="8" borderId="0" xfId="0" applyFont="1" applyFill="1"/>
    <xf numFmtId="0" fontId="17" fillId="5" borderId="3" xfId="0" applyFont="1" applyFill="1" applyBorder="1" applyAlignment="1">
      <alignment horizontal="center" vertical="center" wrapText="1"/>
    </xf>
    <xf numFmtId="0" fontId="17" fillId="6" borderId="3" xfId="0" applyFont="1" applyFill="1" applyBorder="1" applyAlignment="1">
      <alignment horizontal="left" vertical="center" wrapText="1"/>
    </xf>
    <xf numFmtId="0" fontId="18" fillId="13" borderId="3" xfId="0" applyFont="1" applyFill="1" applyBorder="1" applyAlignment="1">
      <alignment horizontal="center" vertical="center"/>
    </xf>
    <xf numFmtId="0" fontId="18" fillId="14" borderId="3"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9" fontId="17" fillId="0" borderId="8" xfId="0" applyNumberFormat="1" applyFont="1" applyBorder="1" applyAlignment="1">
      <alignment horizontal="center" vertical="center"/>
    </xf>
    <xf numFmtId="0" fontId="16" fillId="15" borderId="0" xfId="0" applyFont="1" applyFill="1"/>
    <xf numFmtId="0" fontId="16" fillId="15" borderId="0" xfId="0" applyFont="1" applyFill="1" applyAlignment="1">
      <alignment wrapText="1"/>
    </xf>
    <xf numFmtId="0" fontId="16" fillId="15" borderId="0" xfId="0" applyFont="1" applyFill="1" applyAlignment="1">
      <alignment horizontal="center"/>
    </xf>
    <xf numFmtId="0" fontId="21" fillId="15" borderId="3" xfId="0" applyFont="1" applyFill="1" applyBorder="1" applyAlignment="1">
      <alignment horizontal="left" vertical="center" wrapText="1"/>
    </xf>
    <xf numFmtId="0" fontId="18" fillId="16" borderId="6" xfId="0" applyFont="1" applyFill="1" applyBorder="1" applyAlignment="1">
      <alignment horizontal="left" vertical="center" wrapText="1"/>
    </xf>
    <xf numFmtId="0" fontId="17" fillId="6" borderId="3"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7" fillId="5" borderId="4" xfId="0" applyNumberFormat="1" applyFont="1" applyFill="1" applyBorder="1" applyAlignment="1">
      <alignment horizontal="justify" vertical="center" wrapText="1"/>
    </xf>
    <xf numFmtId="0" fontId="16" fillId="0" borderId="5" xfId="0" applyNumberFormat="1" applyFont="1" applyBorder="1" applyAlignment="1">
      <alignment vertical="center"/>
    </xf>
    <xf numFmtId="0" fontId="16" fillId="0" borderId="6" xfId="0" applyNumberFormat="1" applyFont="1" applyBorder="1" applyAlignment="1">
      <alignment vertical="center"/>
    </xf>
    <xf numFmtId="0" fontId="17" fillId="5"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7" fillId="5" borderId="4"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4" xfId="0" applyFont="1" applyFill="1" applyBorder="1" applyAlignment="1">
      <alignment horizontal="justify" vertical="center" wrapText="1"/>
    </xf>
    <xf numFmtId="0" fontId="16" fillId="0" borderId="5" xfId="0" applyFont="1" applyBorder="1" applyAlignment="1">
      <alignment vertical="center"/>
    </xf>
    <xf numFmtId="0" fontId="16" fillId="0" borderId="6" xfId="0" applyFont="1" applyBorder="1" applyAlignment="1">
      <alignment vertical="center"/>
    </xf>
    <xf numFmtId="0" fontId="17" fillId="6"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0</xdr:col>
      <xdr:colOff>1184775</xdr:colOff>
      <xdr:row>1</xdr:row>
      <xdr:rowOff>1108575</xdr:rowOff>
    </xdr:to>
    <xdr:pic>
      <xdr:nvPicPr>
        <xdr:cNvPr id="2" name="Picture 1">
          <a:extLst>
            <a:ext uri="{FF2B5EF4-FFF2-40B4-BE49-F238E27FC236}">
              <a16:creationId xmlns:a16="http://schemas.microsoft.com/office/drawing/2014/main" id="{D3CC95A6-FC1E-481B-BECE-AAB5C5483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19075"/>
          <a:ext cx="1080000" cy="1080000"/>
        </a:xfrm>
        <a:prstGeom prst="rect">
          <a:avLst/>
        </a:prstGeom>
      </xdr:spPr>
    </xdr:pic>
    <xdr:clientData/>
  </xdr:twoCellAnchor>
  <xdr:twoCellAnchor editAs="oneCell">
    <xdr:from>
      <xdr:col>0</xdr:col>
      <xdr:colOff>1247775</xdr:colOff>
      <xdr:row>1</xdr:row>
      <xdr:rowOff>47625</xdr:rowOff>
    </xdr:from>
    <xdr:to>
      <xdr:col>0</xdr:col>
      <xdr:colOff>3939364</xdr:colOff>
      <xdr:row>1</xdr:row>
      <xdr:rowOff>1127625</xdr:rowOff>
    </xdr:to>
    <xdr:pic>
      <xdr:nvPicPr>
        <xdr:cNvPr id="3" name="Picture 2">
          <a:extLst>
            <a:ext uri="{FF2B5EF4-FFF2-40B4-BE49-F238E27FC236}">
              <a16:creationId xmlns:a16="http://schemas.microsoft.com/office/drawing/2014/main" id="{C28458DE-F1E9-414B-AE2E-97E4CC8DE8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7775" y="238125"/>
          <a:ext cx="2691589"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sticlite.sg/" TargetMode="External"/><Relationship Id="rId1" Type="http://schemas.openxmlformats.org/officeDocument/2006/relationships/hyperlink" Target="https://www.cgs.gov.sg/citizensworkgroup/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1A92F-0632-4101-892E-949237C17806}">
  <dimension ref="A1:A22"/>
  <sheetViews>
    <sheetView tabSelected="1" workbookViewId="0">
      <selection activeCell="A3" sqref="A3"/>
    </sheetView>
  </sheetViews>
  <sheetFormatPr defaultColWidth="8.7109375" defaultRowHeight="15"/>
  <cols>
    <col min="1" max="1" width="112.140625" style="3" customWidth="1"/>
    <col min="2" max="16384" width="8.7109375" style="3"/>
  </cols>
  <sheetData>
    <row r="1" spans="1:1" s="2" customFormat="1">
      <c r="A1" s="1" t="s">
        <v>26</v>
      </c>
    </row>
    <row r="2" spans="1:1" ht="90" customHeight="1">
      <c r="A2" s="9"/>
    </row>
    <row r="3" spans="1:1" ht="90">
      <c r="A3" s="4" t="s">
        <v>110</v>
      </c>
    </row>
    <row r="4" spans="1:1" ht="17.25" customHeight="1">
      <c r="A4" s="9"/>
    </row>
    <row r="5" spans="1:1" ht="18">
      <c r="A5" s="17" t="s">
        <v>28</v>
      </c>
    </row>
    <row r="6" spans="1:1" ht="15.75">
      <c r="A6" s="5"/>
    </row>
    <row r="7" spans="1:1" ht="15.75">
      <c r="A7" s="5" t="s">
        <v>29</v>
      </c>
    </row>
    <row r="8" spans="1:1" ht="46.5">
      <c r="A8" s="5" t="s">
        <v>109</v>
      </c>
    </row>
    <row r="9" spans="1:1" ht="17.25" customHeight="1">
      <c r="A9" s="5" t="s">
        <v>67</v>
      </c>
    </row>
    <row r="10" spans="1:1" ht="15.75">
      <c r="A10" s="5"/>
    </row>
    <row r="11" spans="1:1">
      <c r="A11" s="4" t="s">
        <v>30</v>
      </c>
    </row>
    <row r="12" spans="1:1" ht="19.5" customHeight="1">
      <c r="A12" s="4"/>
    </row>
    <row r="13" spans="1:1" ht="18">
      <c r="A13" s="17" t="s">
        <v>27</v>
      </c>
    </row>
    <row r="14" spans="1:1" ht="60">
      <c r="A14" s="22" t="s">
        <v>111</v>
      </c>
    </row>
    <row r="15" spans="1:1" s="52" customFormat="1" ht="83.25" customHeight="1">
      <c r="A15" s="20" t="s">
        <v>101</v>
      </c>
    </row>
    <row r="16" spans="1:1" ht="90">
      <c r="A16" s="20" t="s">
        <v>76</v>
      </c>
    </row>
    <row r="18" spans="1:1" s="19" customFormat="1" ht="18">
      <c r="A18" s="18" t="s">
        <v>69</v>
      </c>
    </row>
    <row r="19" spans="1:1" s="19" customFormat="1">
      <c r="A19" s="20" t="s">
        <v>70</v>
      </c>
    </row>
    <row r="20" spans="1:1" s="19" customFormat="1" ht="30">
      <c r="A20" s="21" t="s">
        <v>71</v>
      </c>
    </row>
    <row r="21" spans="1:1" s="19" customFormat="1">
      <c r="A21" s="21" t="s">
        <v>73</v>
      </c>
    </row>
    <row r="22" spans="1:1" s="19" customFormat="1">
      <c r="A22" s="20" t="s">
        <v>72</v>
      </c>
    </row>
  </sheetData>
  <hyperlinks>
    <hyperlink ref="A20" r:id="rId1" xr:uid="{51D21C07-523D-4B94-BC32-2CC417F34D25}"/>
    <hyperlink ref="A21" r:id="rId2" display="2. Plastic Lite Singapore for further developing the checklist; and" xr:uid="{D111444C-8562-4844-BF44-81391AA381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58BE7-69E5-4B1B-B7C1-FE8A38E96406}">
  <dimension ref="A1:F54"/>
  <sheetViews>
    <sheetView zoomScale="90" zoomScaleNormal="90" workbookViewId="0">
      <selection activeCell="F4" sqref="F4"/>
    </sheetView>
  </sheetViews>
  <sheetFormatPr defaultColWidth="8.85546875" defaultRowHeight="15"/>
  <cols>
    <col min="1" max="1" width="12.42578125" style="3" customWidth="1"/>
    <col min="2" max="2" width="50.7109375" style="3" customWidth="1"/>
    <col min="3" max="3" width="28.7109375" style="51" customWidth="1"/>
    <col min="4" max="4" width="15.42578125" style="7" customWidth="1"/>
    <col min="5" max="5" width="15.28515625" style="7" customWidth="1"/>
    <col min="6" max="6" width="19.140625" style="7" customWidth="1"/>
    <col min="7" max="16384" width="8.85546875" style="3"/>
  </cols>
  <sheetData>
    <row r="1" spans="1:6" s="2" customFormat="1" ht="18">
      <c r="A1" s="8" t="s">
        <v>26</v>
      </c>
      <c r="C1" s="43"/>
      <c r="D1" s="6"/>
      <c r="E1" s="6"/>
      <c r="F1" s="6"/>
    </row>
    <row r="3" spans="1:6" s="19" customFormat="1" ht="47.25">
      <c r="A3" s="23" t="s">
        <v>0</v>
      </c>
      <c r="B3" s="23" t="s">
        <v>1</v>
      </c>
      <c r="C3" s="24" t="s">
        <v>34</v>
      </c>
      <c r="D3" s="24" t="s">
        <v>35</v>
      </c>
      <c r="E3" s="24" t="s">
        <v>52</v>
      </c>
      <c r="F3" s="24" t="s">
        <v>58</v>
      </c>
    </row>
    <row r="4" spans="1:6" s="19" customFormat="1" ht="30" customHeight="1">
      <c r="A4" s="73" t="s">
        <v>2</v>
      </c>
      <c r="B4" s="73"/>
      <c r="C4" s="73"/>
      <c r="D4" s="73"/>
      <c r="E4" s="73"/>
      <c r="F4" s="25"/>
    </row>
    <row r="5" spans="1:6" s="19" customFormat="1" ht="45">
      <c r="A5" s="26" t="s">
        <v>3</v>
      </c>
      <c r="B5" s="27" t="s">
        <v>36</v>
      </c>
      <c r="C5" s="44"/>
      <c r="D5" s="25">
        <f>IF(C5="No",0,IF(C5="Yes",1,0))</f>
        <v>0</v>
      </c>
      <c r="E5" s="25">
        <v>1</v>
      </c>
      <c r="F5" s="25"/>
    </row>
    <row r="6" spans="1:6" s="19" customFormat="1" ht="60">
      <c r="A6" s="26" t="s">
        <v>6</v>
      </c>
      <c r="B6" s="27" t="s">
        <v>37</v>
      </c>
      <c r="C6" s="44"/>
      <c r="D6" s="25">
        <f>IF(C6="Never",0,IF(C6="Yes, once in a few years",1.5,IF(C6="Yes, annually",3,0)))</f>
        <v>0</v>
      </c>
      <c r="E6" s="25">
        <v>3</v>
      </c>
      <c r="F6" s="25"/>
    </row>
    <row r="7" spans="1:6" s="19" customFormat="1" ht="90">
      <c r="A7" s="26" t="s">
        <v>9</v>
      </c>
      <c r="B7" s="27" t="s">
        <v>104</v>
      </c>
      <c r="C7" s="44"/>
      <c r="D7" s="25">
        <f>IF(C7="Never",0,IF(C7="Yes, to a certain extent",1,IF(C7="Yes, sustainability is a core value and is integrated into business operations",2,0)))</f>
        <v>0</v>
      </c>
      <c r="E7" s="25">
        <v>2</v>
      </c>
      <c r="F7" s="25"/>
    </row>
    <row r="8" spans="1:6" s="19" customFormat="1" ht="30">
      <c r="A8" s="26" t="s">
        <v>10</v>
      </c>
      <c r="B8" s="27" t="s">
        <v>112</v>
      </c>
      <c r="C8" s="44"/>
      <c r="D8" s="25">
        <f>IF(C8="No",0,IF(C8="Sometimes",1,IF(C8="Always",2,0)))</f>
        <v>0</v>
      </c>
      <c r="E8" s="25">
        <v>2</v>
      </c>
      <c r="F8" s="25"/>
    </row>
    <row r="9" spans="1:6" s="19" customFormat="1" ht="30" customHeight="1">
      <c r="A9" s="74" t="s">
        <v>113</v>
      </c>
      <c r="B9" s="74"/>
      <c r="C9" s="74"/>
      <c r="D9" s="74"/>
      <c r="E9" s="74"/>
      <c r="F9" s="28"/>
    </row>
    <row r="10" spans="1:6" s="19" customFormat="1" ht="135">
      <c r="A10" s="29" t="s">
        <v>11</v>
      </c>
      <c r="B10" s="30" t="s">
        <v>86</v>
      </c>
      <c r="C10" s="45"/>
      <c r="D10" s="28">
        <f>IF(C10="No",0,IF(C10="Sometimes",1,IF(C10="Always",2,0)))</f>
        <v>0</v>
      </c>
      <c r="E10" s="28">
        <v>2</v>
      </c>
      <c r="F10" s="28"/>
    </row>
    <row r="11" spans="1:6" s="19" customFormat="1" ht="105">
      <c r="A11" s="29" t="s">
        <v>12</v>
      </c>
      <c r="B11" s="30" t="s">
        <v>114</v>
      </c>
      <c r="C11" s="45"/>
      <c r="D11" s="28">
        <f>IF(C11=0,0,IF(C11=1,0.2,IF(C11=2,0.4,IF(C11=3,0.6,IF(C11=4,0.8,IF(C11=5,1))))))</f>
        <v>0</v>
      </c>
      <c r="E11" s="28">
        <v>1</v>
      </c>
      <c r="F11" s="28"/>
    </row>
    <row r="12" spans="1:6" s="19" customFormat="1" ht="90">
      <c r="A12" s="29" t="s">
        <v>13</v>
      </c>
      <c r="B12" s="30" t="s">
        <v>115</v>
      </c>
      <c r="C12" s="45"/>
      <c r="D12" s="28">
        <f t="shared" ref="D12:D13" si="0">IF(C12=0,0,IF(C12=1,0.2,IF(C12=2,0.4,IF(C12=3,0.6,IF(C12=4,0.8,IF(C12=5,1))))))</f>
        <v>0</v>
      </c>
      <c r="E12" s="28">
        <v>1</v>
      </c>
      <c r="F12" s="28"/>
    </row>
    <row r="13" spans="1:6" s="19" customFormat="1" ht="90">
      <c r="A13" s="29" t="s">
        <v>14</v>
      </c>
      <c r="B13" s="30" t="s">
        <v>116</v>
      </c>
      <c r="C13" s="45"/>
      <c r="D13" s="28">
        <f t="shared" si="0"/>
        <v>0</v>
      </c>
      <c r="E13" s="28">
        <v>1</v>
      </c>
      <c r="F13" s="28"/>
    </row>
    <row r="14" spans="1:6" s="19" customFormat="1" ht="120">
      <c r="A14" s="29" t="s">
        <v>15</v>
      </c>
      <c r="B14" s="30" t="s">
        <v>117</v>
      </c>
      <c r="C14" s="45"/>
      <c r="D14" s="28">
        <f>IF(C14=0,0,IF(C14=1,0.4,IF(C14=2,0.8,IF(C14=3,1.2,IF(C14=4,1.6,IF(C14=5,2))))))</f>
        <v>0</v>
      </c>
      <c r="E14" s="28">
        <v>2</v>
      </c>
      <c r="F14" s="28"/>
    </row>
    <row r="15" spans="1:6" s="19" customFormat="1" ht="20.100000000000001" customHeight="1">
      <c r="A15" s="75" t="s">
        <v>102</v>
      </c>
      <c r="B15" s="75"/>
      <c r="C15" s="75"/>
      <c r="D15" s="75"/>
      <c r="E15" s="75"/>
      <c r="F15" s="31"/>
    </row>
    <row r="16" spans="1:6" s="19" customFormat="1" ht="66.95" customHeight="1">
      <c r="A16" s="72" t="s">
        <v>16</v>
      </c>
      <c r="B16" s="69" t="s">
        <v>105</v>
      </c>
      <c r="C16" s="70"/>
      <c r="D16" s="70"/>
      <c r="E16" s="71"/>
      <c r="F16" s="31"/>
    </row>
    <row r="17" spans="1:6" s="19" customFormat="1" ht="24.95" customHeight="1">
      <c r="A17" s="72"/>
      <c r="B17" s="32" t="s">
        <v>77</v>
      </c>
      <c r="C17" s="46"/>
      <c r="D17" s="31">
        <f>IF(C17="No",0,IF(C17="Sometimes",0.5,IF(C17="Always",1,0)))</f>
        <v>0</v>
      </c>
      <c r="E17" s="31">
        <v>1</v>
      </c>
      <c r="F17" s="31"/>
    </row>
    <row r="18" spans="1:6" s="19" customFormat="1" ht="45" customHeight="1">
      <c r="A18" s="72"/>
      <c r="B18" s="32" t="s">
        <v>106</v>
      </c>
      <c r="C18" s="46"/>
      <c r="D18" s="31">
        <f t="shared" ref="D18:D28" si="1">IF(C18="No",0,IF(C18="Sometimes",0.5,IF(C18="Always",1,0)))</f>
        <v>0</v>
      </c>
      <c r="E18" s="31">
        <v>1</v>
      </c>
      <c r="F18" s="31"/>
    </row>
    <row r="19" spans="1:6" s="19" customFormat="1" ht="24.95" customHeight="1">
      <c r="A19" s="72"/>
      <c r="B19" s="32" t="s">
        <v>40</v>
      </c>
      <c r="C19" s="46"/>
      <c r="D19" s="31">
        <f t="shared" si="1"/>
        <v>0</v>
      </c>
      <c r="E19" s="31">
        <v>1</v>
      </c>
      <c r="F19" s="31"/>
    </row>
    <row r="20" spans="1:6" s="19" customFormat="1" ht="24.95" customHeight="1">
      <c r="A20" s="72"/>
      <c r="B20" s="32" t="s">
        <v>39</v>
      </c>
      <c r="C20" s="46"/>
      <c r="D20" s="31">
        <f t="shared" si="1"/>
        <v>0</v>
      </c>
      <c r="E20" s="31">
        <v>1</v>
      </c>
      <c r="F20" s="31"/>
    </row>
    <row r="21" spans="1:6" s="19" customFormat="1" ht="45" customHeight="1">
      <c r="A21" s="72"/>
      <c r="B21" s="32" t="s">
        <v>107</v>
      </c>
      <c r="C21" s="46"/>
      <c r="D21" s="31">
        <f t="shared" si="1"/>
        <v>0</v>
      </c>
      <c r="E21" s="31">
        <v>1</v>
      </c>
      <c r="F21" s="31"/>
    </row>
    <row r="22" spans="1:6" s="19" customFormat="1" ht="24.95" customHeight="1">
      <c r="A22" s="72"/>
      <c r="B22" s="32" t="s">
        <v>108</v>
      </c>
      <c r="C22" s="46"/>
      <c r="D22" s="31">
        <f t="shared" si="1"/>
        <v>0</v>
      </c>
      <c r="E22" s="31">
        <v>1</v>
      </c>
      <c r="F22" s="31"/>
    </row>
    <row r="23" spans="1:6" s="19" customFormat="1" ht="24.95" customHeight="1">
      <c r="A23" s="72"/>
      <c r="B23" s="32" t="s">
        <v>41</v>
      </c>
      <c r="C23" s="46"/>
      <c r="D23" s="31">
        <f t="shared" si="1"/>
        <v>0</v>
      </c>
      <c r="E23" s="31">
        <v>1</v>
      </c>
      <c r="F23" s="31"/>
    </row>
    <row r="24" spans="1:6" s="19" customFormat="1" ht="30">
      <c r="A24" s="53">
        <v>11</v>
      </c>
      <c r="B24" s="32" t="s">
        <v>92</v>
      </c>
      <c r="C24" s="46"/>
      <c r="D24" s="31">
        <f>IF(C24="Yes",0,IF(C24="Yes, but only upon request",0.5,IF(C24="No (no disposable napkins/wet towels are offered or only use reusable ones)",1,0)))</f>
        <v>0</v>
      </c>
      <c r="E24" s="31">
        <v>1</v>
      </c>
      <c r="F24" s="31"/>
    </row>
    <row r="25" spans="1:6" s="19" customFormat="1" ht="45">
      <c r="A25" s="53" t="s">
        <v>17</v>
      </c>
      <c r="B25" s="32" t="s">
        <v>79</v>
      </c>
      <c r="C25" s="46"/>
      <c r="D25" s="31">
        <f t="shared" si="1"/>
        <v>0</v>
      </c>
      <c r="E25" s="31">
        <v>1</v>
      </c>
      <c r="F25" s="31"/>
    </row>
    <row r="26" spans="1:6" s="19" customFormat="1" ht="60" customHeight="1">
      <c r="A26" s="72" t="s">
        <v>18</v>
      </c>
      <c r="B26" s="76" t="s">
        <v>42</v>
      </c>
      <c r="C26" s="77"/>
      <c r="D26" s="77"/>
      <c r="E26" s="78"/>
      <c r="F26" s="31"/>
    </row>
    <row r="27" spans="1:6" s="19" customFormat="1" ht="30">
      <c r="A27" s="72"/>
      <c r="B27" s="32" t="s">
        <v>93</v>
      </c>
      <c r="C27" s="46"/>
      <c r="D27" s="31">
        <f>IF(C27="Never",0,IF(C27="Always",1,0))</f>
        <v>0</v>
      </c>
      <c r="E27" s="31">
        <v>1</v>
      </c>
      <c r="F27" s="31"/>
    </row>
    <row r="28" spans="1:6" s="19" customFormat="1" ht="45">
      <c r="A28" s="72"/>
      <c r="B28" s="32" t="s">
        <v>94</v>
      </c>
      <c r="C28" s="46"/>
      <c r="D28" s="31">
        <f t="shared" si="1"/>
        <v>0</v>
      </c>
      <c r="E28" s="31">
        <v>1</v>
      </c>
      <c r="F28" s="31"/>
    </row>
    <row r="29" spans="1:6" s="19" customFormat="1" ht="45">
      <c r="A29" s="72"/>
      <c r="B29" s="32" t="s">
        <v>95</v>
      </c>
      <c r="C29" s="46"/>
      <c r="D29" s="31">
        <f>IF(C29="No",0,IF(C29="Sometimes",1,IF(C29="Always",2,0)))</f>
        <v>0</v>
      </c>
      <c r="E29" s="31">
        <v>2</v>
      </c>
      <c r="F29" s="31"/>
    </row>
    <row r="30" spans="1:6" s="19" customFormat="1" ht="45.6" customHeight="1">
      <c r="A30" s="72" t="s">
        <v>19</v>
      </c>
      <c r="B30" s="76" t="s">
        <v>20</v>
      </c>
      <c r="C30" s="77"/>
      <c r="D30" s="77"/>
      <c r="E30" s="78"/>
      <c r="F30" s="31"/>
    </row>
    <row r="31" spans="1:6" s="19" customFormat="1">
      <c r="A31" s="72"/>
      <c r="B31" s="32" t="s">
        <v>68</v>
      </c>
      <c r="C31" s="46"/>
      <c r="D31" s="31">
        <f>IF(C31="No",0,IF(C31="Yes",1,0))</f>
        <v>0</v>
      </c>
      <c r="E31" s="31">
        <v>1</v>
      </c>
      <c r="F31" s="31"/>
    </row>
    <row r="32" spans="1:6" s="19" customFormat="1" ht="30">
      <c r="A32" s="72"/>
      <c r="B32" s="32" t="s">
        <v>96</v>
      </c>
      <c r="C32" s="46"/>
      <c r="D32" s="31">
        <f t="shared" ref="D32:D34" si="2">IF(C32="No",0,IF(C32="Sometimes",0.5,IF(C32="Always",1,0)))</f>
        <v>0</v>
      </c>
      <c r="E32" s="31">
        <v>1</v>
      </c>
      <c r="F32" s="31"/>
    </row>
    <row r="33" spans="1:6" s="19" customFormat="1">
      <c r="A33" s="72"/>
      <c r="B33" s="32" t="s">
        <v>43</v>
      </c>
      <c r="C33" s="46"/>
      <c r="D33" s="31">
        <f t="shared" si="2"/>
        <v>0</v>
      </c>
      <c r="E33" s="31">
        <v>1</v>
      </c>
      <c r="F33" s="31"/>
    </row>
    <row r="34" spans="1:6" s="19" customFormat="1" ht="45">
      <c r="A34" s="72"/>
      <c r="B34" s="32" t="s">
        <v>80</v>
      </c>
      <c r="C34" s="46"/>
      <c r="D34" s="31">
        <f t="shared" si="2"/>
        <v>0</v>
      </c>
      <c r="E34" s="31">
        <v>1</v>
      </c>
      <c r="F34" s="31"/>
    </row>
    <row r="35" spans="1:6" s="19" customFormat="1" ht="30">
      <c r="A35" s="72"/>
      <c r="B35" s="32" t="s">
        <v>97</v>
      </c>
      <c r="C35" s="46"/>
      <c r="D35" s="31">
        <f>IF(C35="No",0,IF(C35="Sometimes",1.5,IF(C35="Always",3,0)))</f>
        <v>0</v>
      </c>
      <c r="E35" s="31">
        <v>3</v>
      </c>
      <c r="F35" s="31"/>
    </row>
    <row r="36" spans="1:6" s="19" customFormat="1" ht="29.1" customHeight="1">
      <c r="A36" s="72"/>
      <c r="B36" s="32" t="s">
        <v>98</v>
      </c>
      <c r="C36" s="46"/>
      <c r="D36" s="31">
        <f>IF(C36="Never",0,IF(C36="Yes, for some disposables",0.5,IF(C36="Yes, for all disposables",1,0)))</f>
        <v>0</v>
      </c>
      <c r="E36" s="31">
        <v>1</v>
      </c>
      <c r="F36" s="31"/>
    </row>
    <row r="37" spans="1:6" s="19" customFormat="1" ht="65.099999999999994" customHeight="1">
      <c r="A37" s="53" t="s">
        <v>21</v>
      </c>
      <c r="B37" s="32" t="s">
        <v>75</v>
      </c>
      <c r="C37" s="46"/>
      <c r="D37" s="31">
        <f>IF(C37="No",0,IF(C37="Sometimes",0.5,IF(C37="Yes, always",1,0)))</f>
        <v>0</v>
      </c>
      <c r="E37" s="31">
        <v>1</v>
      </c>
      <c r="F37" s="31"/>
    </row>
    <row r="38" spans="1:6" s="19" customFormat="1" ht="30" customHeight="1">
      <c r="A38" s="68" t="s">
        <v>103</v>
      </c>
      <c r="B38" s="68"/>
      <c r="C38" s="68"/>
      <c r="D38" s="68"/>
      <c r="E38" s="68"/>
      <c r="F38" s="33"/>
    </row>
    <row r="39" spans="1:6" s="19" customFormat="1" ht="33" customHeight="1">
      <c r="A39" s="67" t="s">
        <v>22</v>
      </c>
      <c r="B39" s="67" t="s">
        <v>44</v>
      </c>
      <c r="C39" s="67"/>
      <c r="D39" s="67"/>
      <c r="E39" s="67"/>
      <c r="F39" s="33"/>
    </row>
    <row r="40" spans="1:6" s="19" customFormat="1" ht="60">
      <c r="A40" s="67"/>
      <c r="B40" s="34" t="s">
        <v>100</v>
      </c>
      <c r="C40" s="47"/>
      <c r="D40" s="33">
        <f>IF(C40="No",0,IF(C40="Yes",2,0))</f>
        <v>0</v>
      </c>
      <c r="E40" s="33">
        <v>2</v>
      </c>
      <c r="F40" s="33"/>
    </row>
    <row r="41" spans="1:6" s="19" customFormat="1" ht="60">
      <c r="A41" s="67"/>
      <c r="B41" s="34" t="s">
        <v>81</v>
      </c>
      <c r="C41" s="47"/>
      <c r="D41" s="33">
        <f>IF(C41="No",0,IF(C41="Yes",2,0))</f>
        <v>0</v>
      </c>
      <c r="E41" s="33">
        <v>2</v>
      </c>
      <c r="F41" s="33"/>
    </row>
    <row r="42" spans="1:6" s="19" customFormat="1" ht="60">
      <c r="A42" s="67"/>
      <c r="B42" s="34" t="s">
        <v>46</v>
      </c>
      <c r="C42" s="47"/>
      <c r="D42" s="33">
        <f>IF(C42="None",0,IF(C42="Sometimes/ad hoc",1,IF(C42="Yes, always",2,0)))</f>
        <v>0</v>
      </c>
      <c r="E42" s="33">
        <v>2</v>
      </c>
      <c r="F42" s="33"/>
    </row>
    <row r="43" spans="1:6" s="19" customFormat="1" ht="45">
      <c r="A43" s="67"/>
      <c r="B43" s="34" t="s">
        <v>118</v>
      </c>
      <c r="C43" s="47"/>
      <c r="D43" s="33">
        <f>IF(C43="No",0,IF(C43="Sometimes/ad hoc",1.5,IF(C43="Yes, always",3,0)))</f>
        <v>0</v>
      </c>
      <c r="E43" s="33">
        <v>3</v>
      </c>
      <c r="F43" s="33"/>
    </row>
    <row r="44" spans="1:6" s="19" customFormat="1">
      <c r="A44" s="22"/>
      <c r="C44" s="48"/>
      <c r="D44" s="35"/>
      <c r="E44" s="35"/>
      <c r="F44" s="35"/>
    </row>
    <row r="45" spans="1:6" s="19" customFormat="1">
      <c r="C45" s="48"/>
      <c r="D45" s="35"/>
      <c r="E45" s="35"/>
      <c r="F45" s="35"/>
    </row>
    <row r="46" spans="1:6" s="19" customFormat="1">
      <c r="C46" s="48"/>
      <c r="D46" s="35"/>
      <c r="E46" s="35"/>
      <c r="F46" s="35"/>
    </row>
    <row r="47" spans="1:6" s="19" customFormat="1" ht="45">
      <c r="A47" s="23" t="s">
        <v>50</v>
      </c>
      <c r="B47" s="23" t="s">
        <v>51</v>
      </c>
      <c r="C47" s="23" t="s">
        <v>59</v>
      </c>
      <c r="D47" s="23" t="s">
        <v>60</v>
      </c>
      <c r="E47" s="23" t="s">
        <v>61</v>
      </c>
      <c r="F47" s="23" t="s">
        <v>62</v>
      </c>
    </row>
    <row r="48" spans="1:6" s="19" customFormat="1">
      <c r="A48" s="36">
        <v>1</v>
      </c>
      <c r="B48" s="36">
        <f>SUM(D5:D8)</f>
        <v>0</v>
      </c>
      <c r="C48" s="49">
        <f>SUM(E5:E8)</f>
        <v>8</v>
      </c>
      <c r="D48" s="37">
        <v>0.2</v>
      </c>
      <c r="E48" s="36">
        <f>B48*0.2</f>
        <v>0</v>
      </c>
      <c r="F48" s="36">
        <f>C48*D48</f>
        <v>1.6</v>
      </c>
    </row>
    <row r="49" spans="1:6" s="19" customFormat="1">
      <c r="A49" s="36">
        <v>2</v>
      </c>
      <c r="B49" s="36">
        <f>SUM(D10:D14)</f>
        <v>0</v>
      </c>
      <c r="C49" s="49">
        <f>SUM(E10:E14)</f>
        <v>7</v>
      </c>
      <c r="D49" s="37">
        <v>0.3</v>
      </c>
      <c r="E49" s="36">
        <f>B49*0.3</f>
        <v>0</v>
      </c>
      <c r="F49" s="36">
        <f t="shared" ref="F49" si="3">C49*D49</f>
        <v>2.1</v>
      </c>
    </row>
    <row r="50" spans="1:6" s="19" customFormat="1">
      <c r="A50" s="36">
        <v>3</v>
      </c>
      <c r="B50" s="36">
        <f>SUM(D17:D37)</f>
        <v>0</v>
      </c>
      <c r="C50" s="49">
        <f>SUM(E17:E37)-SUMIF(C17:C37,"NA",E17:E37)</f>
        <v>22</v>
      </c>
      <c r="D50" s="37">
        <v>0.3</v>
      </c>
      <c r="E50" s="36">
        <f>B50*0.3</f>
        <v>0</v>
      </c>
      <c r="F50" s="36">
        <f>C50*D50</f>
        <v>6.6</v>
      </c>
    </row>
    <row r="51" spans="1:6" s="19" customFormat="1">
      <c r="A51" s="36">
        <v>4</v>
      </c>
      <c r="B51" s="36">
        <f>SUM(D40:D43)</f>
        <v>0</v>
      </c>
      <c r="C51" s="49">
        <f>SUM(E40:E43)</f>
        <v>9</v>
      </c>
      <c r="D51" s="37">
        <v>0.2</v>
      </c>
      <c r="E51" s="36">
        <f>B51*0.2</f>
        <v>0</v>
      </c>
      <c r="F51" s="36">
        <f>C51*D51</f>
        <v>1.8</v>
      </c>
    </row>
    <row r="52" spans="1:6" s="19" customFormat="1">
      <c r="C52" s="50"/>
      <c r="F52" s="38"/>
    </row>
    <row r="53" spans="1:6" s="19" customFormat="1" ht="30">
      <c r="C53" s="39" t="s">
        <v>63</v>
      </c>
      <c r="D53" s="40">
        <f>SUM(E48:E51)</f>
        <v>0</v>
      </c>
      <c r="E53" s="41" t="s">
        <v>64</v>
      </c>
      <c r="F53" s="42">
        <f>D53/D54*100</f>
        <v>0</v>
      </c>
    </row>
    <row r="54" spans="1:6">
      <c r="C54" s="10" t="s">
        <v>65</v>
      </c>
      <c r="D54" s="11">
        <f>SUM(F48:F51)</f>
        <v>12.100000000000001</v>
      </c>
      <c r="E54" s="12" t="s">
        <v>66</v>
      </c>
      <c r="F54" s="13" t="str">
        <f>IF(F53&lt;30,"Basic",IF(F53&gt;69,"Progressive","Developing"))</f>
        <v>Basic</v>
      </c>
    </row>
  </sheetData>
  <mergeCells count="12">
    <mergeCell ref="A4:E4"/>
    <mergeCell ref="A9:E9"/>
    <mergeCell ref="A15:E15"/>
    <mergeCell ref="A26:A29"/>
    <mergeCell ref="A30:A36"/>
    <mergeCell ref="B26:E26"/>
    <mergeCell ref="B30:E30"/>
    <mergeCell ref="A39:A43"/>
    <mergeCell ref="A38:E38"/>
    <mergeCell ref="B39:E39"/>
    <mergeCell ref="B16:E16"/>
    <mergeCell ref="A16:A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08EF2C2A-07B7-421D-8F72-B1CCF23ED7A1}">
          <x14:formula1>
            <xm:f>'Response List'!$A$10:$A$11</xm:f>
          </x14:formula1>
          <xm:sqref>C5 C31 C40:C41</xm:sqref>
        </x14:dataValidation>
        <x14:dataValidation type="list" allowBlank="1" showInputMessage="1" showErrorMessage="1" xr:uid="{23250ED2-23EF-4C9C-9B7D-401FF5022AAB}">
          <x14:formula1>
            <xm:f>'Response List'!$A$6:$A$8</xm:f>
          </x14:formula1>
          <xm:sqref>C28:C29 C34:C35 C8 C25 C10</xm:sqref>
        </x14:dataValidation>
        <x14:dataValidation type="list" allowBlank="1" showInputMessage="1" showErrorMessage="1" xr:uid="{1AA7548A-C102-834A-BB47-54669769C490}">
          <x14:formula1>
            <xm:f>'Response List'!$A$21:$A$23</xm:f>
          </x14:formula1>
          <xm:sqref>C37</xm:sqref>
        </x14:dataValidation>
        <x14:dataValidation type="list" allowBlank="1" showInputMessage="1" showErrorMessage="1" xr:uid="{8A02F27B-54F6-F044-A1F9-A265D3740B09}">
          <x14:formula1>
            <xm:f>'Response List'!$A$33:$A$35</xm:f>
          </x14:formula1>
          <xm:sqref>C42</xm:sqref>
        </x14:dataValidation>
        <x14:dataValidation type="list" allowBlank="1" showInputMessage="1" showErrorMessage="1" xr:uid="{382E9490-FBF0-6A4C-9A7B-42E0196E8D1B}">
          <x14:formula1>
            <xm:f>'Response List'!$A$38:$A$40</xm:f>
          </x14:formula1>
          <xm:sqref>C43</xm:sqref>
        </x14:dataValidation>
        <x14:dataValidation type="list" allowBlank="1" showInputMessage="1" showErrorMessage="1" xr:uid="{C5200CB1-81B1-294A-AF97-9E9F63877E6D}">
          <x14:formula1>
            <xm:f>'Response List'!$A$43:$A$46</xm:f>
          </x14:formula1>
          <xm:sqref>C17:C23 C32:C33</xm:sqref>
        </x14:dataValidation>
        <x14:dataValidation type="list" allowBlank="1" showInputMessage="1" showErrorMessage="1" xr:uid="{3DD7845D-B390-4C4B-83B8-12CA236C5512}">
          <x14:formula1>
            <xm:f>'Response List'!$A$54:$A$56</xm:f>
          </x14:formula1>
          <xm:sqref>C6</xm:sqref>
        </x14:dataValidation>
        <x14:dataValidation type="list" allowBlank="1" showInputMessage="1" showErrorMessage="1" xr:uid="{8EF7FCB3-C8F9-49EF-B8ED-CFF7C469FF29}">
          <x14:formula1>
            <xm:f>'Response List'!$A$59:$A$61</xm:f>
          </x14:formula1>
          <xm:sqref>C7</xm:sqref>
        </x14:dataValidation>
        <x14:dataValidation type="list" allowBlank="1" showInputMessage="1" showErrorMessage="1" xr:uid="{1711AB6A-357F-477C-8683-261422841E68}">
          <x14:formula1>
            <xm:f>'Response List'!$A$64:$A$66</xm:f>
          </x14:formula1>
          <xm:sqref>C24</xm:sqref>
        </x14:dataValidation>
        <x14:dataValidation type="list" allowBlank="1" showInputMessage="1" showErrorMessage="1" xr:uid="{E41B3938-211D-4C72-A51B-AC9C7DFD4917}">
          <x14:formula1>
            <xm:f>'Response List'!$A$69:$A$70</xm:f>
          </x14:formula1>
          <xm:sqref>C27</xm:sqref>
        </x14:dataValidation>
        <x14:dataValidation type="list" allowBlank="1" showInputMessage="1" showErrorMessage="1" xr:uid="{269DDE22-D789-45F6-8B9B-259B1EF82225}">
          <x14:formula1>
            <xm:f>'Response List'!$A$73:$A$75</xm:f>
          </x14:formula1>
          <xm:sqref>C36</xm:sqref>
        </x14:dataValidation>
        <x14:dataValidation type="list" allowBlank="1" showInputMessage="1" showErrorMessage="1" xr:uid="{A3BAD7AC-F51B-467C-8751-90D4549DBB53}">
          <x14:formula1>
            <xm:f>'Response List'!$A$77:$A$82</xm:f>
          </x14:formula1>
          <xm:sqref>C11:C14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BE43A-616B-E744-933A-CD61E9841ACF}">
  <dimension ref="A1:F46"/>
  <sheetViews>
    <sheetView zoomScale="90" zoomScaleNormal="90" workbookViewId="0">
      <selection activeCell="A8" sqref="A8:E8"/>
    </sheetView>
  </sheetViews>
  <sheetFormatPr defaultColWidth="8.85546875" defaultRowHeight="15"/>
  <cols>
    <col min="1" max="1" width="12.42578125" style="3" customWidth="1"/>
    <col min="2" max="2" width="50.7109375" style="3" customWidth="1"/>
    <col min="3" max="3" width="28.7109375" style="51" customWidth="1"/>
    <col min="4" max="4" width="15.42578125" style="7" customWidth="1"/>
    <col min="5" max="5" width="15.85546875" style="7" customWidth="1"/>
    <col min="6" max="6" width="19.140625" style="7" customWidth="1"/>
    <col min="7" max="16384" width="8.85546875" style="3"/>
  </cols>
  <sheetData>
    <row r="1" spans="1:6" s="2" customFormat="1" ht="18">
      <c r="A1" s="8" t="s">
        <v>26</v>
      </c>
      <c r="C1" s="43"/>
      <c r="D1" s="6"/>
      <c r="E1" s="6"/>
      <c r="F1" s="6"/>
    </row>
    <row r="3" spans="1:6" s="19" customFormat="1" ht="47.25">
      <c r="A3" s="23" t="s">
        <v>0</v>
      </c>
      <c r="B3" s="23" t="s">
        <v>1</v>
      </c>
      <c r="C3" s="24" t="s">
        <v>34</v>
      </c>
      <c r="D3" s="24" t="s">
        <v>35</v>
      </c>
      <c r="E3" s="24" t="s">
        <v>52</v>
      </c>
      <c r="F3" s="24" t="s">
        <v>58</v>
      </c>
    </row>
    <row r="4" spans="1:6" s="19" customFormat="1" ht="30" customHeight="1">
      <c r="A4" s="73" t="s">
        <v>2</v>
      </c>
      <c r="B4" s="73"/>
      <c r="C4" s="73"/>
      <c r="D4" s="73"/>
      <c r="E4" s="73"/>
      <c r="F4" s="25"/>
    </row>
    <row r="5" spans="1:6" s="19" customFormat="1" ht="45">
      <c r="A5" s="26" t="s">
        <v>3</v>
      </c>
      <c r="B5" s="27" t="s">
        <v>36</v>
      </c>
      <c r="C5" s="44"/>
      <c r="D5" s="25">
        <f>IF(C5="No",0,IF(C5="Yes",1,0))</f>
        <v>0</v>
      </c>
      <c r="E5" s="25">
        <v>1</v>
      </c>
      <c r="F5" s="25"/>
    </row>
    <row r="6" spans="1:6" s="19" customFormat="1" ht="60">
      <c r="A6" s="26" t="s">
        <v>6</v>
      </c>
      <c r="B6" s="27" t="s">
        <v>37</v>
      </c>
      <c r="C6" s="44"/>
      <c r="D6" s="25">
        <f>IF(C6="Never",0,IF(C6="Yes, once in a few years",1.5,IF(C6="Yes, annually",3,0)))</f>
        <v>0</v>
      </c>
      <c r="E6" s="25">
        <v>3</v>
      </c>
      <c r="F6" s="25"/>
    </row>
    <row r="7" spans="1:6" s="19" customFormat="1" ht="30">
      <c r="A7" s="26" t="s">
        <v>54</v>
      </c>
      <c r="B7" s="27" t="s">
        <v>112</v>
      </c>
      <c r="C7" s="44"/>
      <c r="D7" s="25">
        <f>IF(C7="No",0,IF(C7="Sometimes",1,IF(C7="Always",2,0)))</f>
        <v>0</v>
      </c>
      <c r="E7" s="25">
        <v>2</v>
      </c>
      <c r="F7" s="25"/>
    </row>
    <row r="8" spans="1:6" s="19" customFormat="1" ht="30" customHeight="1">
      <c r="A8" s="74" t="s">
        <v>113</v>
      </c>
      <c r="B8" s="74"/>
      <c r="C8" s="74"/>
      <c r="D8" s="74"/>
      <c r="E8" s="74"/>
      <c r="F8" s="28"/>
    </row>
    <row r="9" spans="1:6" s="19" customFormat="1" ht="75">
      <c r="A9" s="29">
        <v>4</v>
      </c>
      <c r="B9" s="30" t="s">
        <v>99</v>
      </c>
      <c r="C9" s="45"/>
      <c r="D9" s="28">
        <f>IF(C9="No",0,IF(C9="Sometimes",1,IF(C9="Always",2,0)))</f>
        <v>0</v>
      </c>
      <c r="E9" s="28">
        <v>2</v>
      </c>
      <c r="F9" s="28"/>
    </row>
    <row r="10" spans="1:6" s="19" customFormat="1" ht="105">
      <c r="A10" s="29" t="s">
        <v>55</v>
      </c>
      <c r="B10" s="30" t="s">
        <v>114</v>
      </c>
      <c r="C10" s="45"/>
      <c r="D10" s="28">
        <f>IF(C10=0,0,IF(C10=1,0.2,IF(C10=2,0.4,IF(C10=3,0.6,IF(C10=4,0.8,IF(C10=5,1))))))</f>
        <v>0</v>
      </c>
      <c r="E10" s="28">
        <v>1</v>
      </c>
      <c r="F10" s="28"/>
    </row>
    <row r="11" spans="1:6" s="19" customFormat="1" ht="90">
      <c r="A11" s="29" t="s">
        <v>12</v>
      </c>
      <c r="B11" s="30" t="s">
        <v>115</v>
      </c>
      <c r="C11" s="45"/>
      <c r="D11" s="28">
        <f t="shared" ref="D11:D12" si="0">IF(C11=0,0,IF(C11=1,0.2,IF(C11=2,0.4,IF(C11=3,0.6,IF(C11=4,0.8,IF(C11=5,1))))))</f>
        <v>0</v>
      </c>
      <c r="E11" s="28">
        <v>1</v>
      </c>
      <c r="F11" s="28"/>
    </row>
    <row r="12" spans="1:6" s="19" customFormat="1" ht="90">
      <c r="A12" s="29" t="s">
        <v>56</v>
      </c>
      <c r="B12" s="30" t="s">
        <v>116</v>
      </c>
      <c r="C12" s="45"/>
      <c r="D12" s="28">
        <f t="shared" si="0"/>
        <v>0</v>
      </c>
      <c r="E12" s="28">
        <v>1</v>
      </c>
      <c r="F12" s="28"/>
    </row>
    <row r="13" spans="1:6" s="19" customFormat="1" ht="30" customHeight="1">
      <c r="A13" s="75" t="s">
        <v>102</v>
      </c>
      <c r="B13" s="75"/>
      <c r="C13" s="75"/>
      <c r="D13" s="75"/>
      <c r="E13" s="75"/>
      <c r="F13" s="31"/>
    </row>
    <row r="14" spans="1:6" s="19" customFormat="1" ht="60" customHeight="1">
      <c r="A14" s="72" t="s">
        <v>14</v>
      </c>
      <c r="B14" s="79" t="s">
        <v>87</v>
      </c>
      <c r="C14" s="80"/>
      <c r="D14" s="80"/>
      <c r="E14" s="81"/>
      <c r="F14" s="31"/>
    </row>
    <row r="15" spans="1:6" s="19" customFormat="1">
      <c r="A15" s="72"/>
      <c r="B15" s="32" t="s">
        <v>77</v>
      </c>
      <c r="C15" s="46"/>
      <c r="D15" s="31">
        <f>IF(C15="No",0,IF(C15="Sometimes",0.5,IF(C15="Always",1,0)))</f>
        <v>0</v>
      </c>
      <c r="E15" s="31">
        <v>1</v>
      </c>
      <c r="F15" s="31"/>
    </row>
    <row r="16" spans="1:6" s="19" customFormat="1" ht="30">
      <c r="A16" s="72"/>
      <c r="B16" s="32" t="s">
        <v>78</v>
      </c>
      <c r="C16" s="46"/>
      <c r="D16" s="31">
        <f t="shared" ref="D16:D25" si="1">IF(C16="No",0,IF(C16="Sometimes",0.5,IF(C16="Always",1,0)))</f>
        <v>0</v>
      </c>
      <c r="E16" s="31">
        <v>1</v>
      </c>
      <c r="F16" s="31"/>
    </row>
    <row r="17" spans="1:6" s="19" customFormat="1">
      <c r="A17" s="72"/>
      <c r="B17" s="32" t="s">
        <v>40</v>
      </c>
      <c r="C17" s="46"/>
      <c r="D17" s="31">
        <f t="shared" si="1"/>
        <v>0</v>
      </c>
      <c r="E17" s="31">
        <v>1</v>
      </c>
      <c r="F17" s="31"/>
    </row>
    <row r="18" spans="1:6" s="19" customFormat="1">
      <c r="A18" s="72"/>
      <c r="B18" s="32" t="s">
        <v>39</v>
      </c>
      <c r="C18" s="46"/>
      <c r="D18" s="31">
        <f t="shared" si="1"/>
        <v>0</v>
      </c>
      <c r="E18" s="31">
        <v>1</v>
      </c>
      <c r="F18" s="31"/>
    </row>
    <row r="19" spans="1:6" s="19" customFormat="1" ht="45">
      <c r="A19" s="72"/>
      <c r="B19" s="32" t="s">
        <v>107</v>
      </c>
      <c r="C19" s="46"/>
      <c r="D19" s="31">
        <f t="shared" si="1"/>
        <v>0</v>
      </c>
      <c r="E19" s="31">
        <v>1</v>
      </c>
      <c r="F19" s="31"/>
    </row>
    <row r="20" spans="1:6" s="19" customFormat="1">
      <c r="A20" s="72"/>
      <c r="B20" s="32" t="s">
        <v>108</v>
      </c>
      <c r="C20" s="46"/>
      <c r="D20" s="31">
        <f t="shared" si="1"/>
        <v>0</v>
      </c>
      <c r="E20" s="31">
        <v>1</v>
      </c>
      <c r="F20" s="31"/>
    </row>
    <row r="21" spans="1:6" s="19" customFormat="1">
      <c r="A21" s="72"/>
      <c r="B21" s="32" t="s">
        <v>41</v>
      </c>
      <c r="C21" s="46"/>
      <c r="D21" s="31">
        <f t="shared" si="1"/>
        <v>0</v>
      </c>
      <c r="E21" s="31">
        <v>1</v>
      </c>
      <c r="F21" s="31"/>
    </row>
    <row r="22" spans="1:6" s="19" customFormat="1" ht="45">
      <c r="A22" s="53" t="s">
        <v>15</v>
      </c>
      <c r="B22" s="32" t="s">
        <v>79</v>
      </c>
      <c r="C22" s="46"/>
      <c r="D22" s="31">
        <f t="shared" si="1"/>
        <v>0</v>
      </c>
      <c r="E22" s="31">
        <v>1</v>
      </c>
      <c r="F22" s="31"/>
    </row>
    <row r="23" spans="1:6" s="19" customFormat="1" ht="44.45" customHeight="1">
      <c r="A23" s="72" t="s">
        <v>16</v>
      </c>
      <c r="B23" s="76" t="s">
        <v>42</v>
      </c>
      <c r="C23" s="77"/>
      <c r="D23" s="77"/>
      <c r="E23" s="78"/>
      <c r="F23" s="31"/>
    </row>
    <row r="24" spans="1:6" s="19" customFormat="1" ht="30">
      <c r="A24" s="72"/>
      <c r="B24" s="32" t="s">
        <v>93</v>
      </c>
      <c r="C24" s="46"/>
      <c r="D24" s="31">
        <f>IF(C24="Never",0,IF(C24="Always",1,0))</f>
        <v>0</v>
      </c>
      <c r="E24" s="31">
        <v>1</v>
      </c>
      <c r="F24" s="31"/>
    </row>
    <row r="25" spans="1:6" s="19" customFormat="1" ht="45">
      <c r="A25" s="72"/>
      <c r="B25" s="32" t="s">
        <v>94</v>
      </c>
      <c r="C25" s="46"/>
      <c r="D25" s="31">
        <f t="shared" si="1"/>
        <v>0</v>
      </c>
      <c r="E25" s="31">
        <v>1</v>
      </c>
      <c r="F25" s="31"/>
    </row>
    <row r="26" spans="1:6" s="19" customFormat="1" ht="45">
      <c r="A26" s="72"/>
      <c r="B26" s="32" t="s">
        <v>95</v>
      </c>
      <c r="C26" s="46"/>
      <c r="D26" s="31">
        <f>IF(C26="No",0,IF(C26="Sometimes",1,IF(C26="Always",2,0)))</f>
        <v>0</v>
      </c>
      <c r="E26" s="31">
        <v>2</v>
      </c>
      <c r="F26" s="31"/>
    </row>
    <row r="27" spans="1:6" s="19" customFormat="1" ht="26.1" customHeight="1">
      <c r="A27" s="72" t="s">
        <v>57</v>
      </c>
      <c r="B27" s="76" t="s">
        <v>20</v>
      </c>
      <c r="C27" s="77"/>
      <c r="D27" s="77"/>
      <c r="E27" s="78"/>
      <c r="F27" s="31"/>
    </row>
    <row r="28" spans="1:6" s="19" customFormat="1">
      <c r="A28" s="72"/>
      <c r="B28" s="32" t="s">
        <v>68</v>
      </c>
      <c r="C28" s="46"/>
      <c r="D28" s="31">
        <f>IF(C28="No",0,IF(C28="Yes",1,0))</f>
        <v>0</v>
      </c>
      <c r="E28" s="31">
        <v>1</v>
      </c>
      <c r="F28" s="31"/>
    </row>
    <row r="29" spans="1:6" s="19" customFormat="1" ht="30">
      <c r="A29" s="72"/>
      <c r="B29" s="32" t="s">
        <v>96</v>
      </c>
      <c r="C29" s="46"/>
      <c r="D29" s="31">
        <f t="shared" ref="D29:D30" si="2">IF(C29="No",0,IF(C29="Sometimes",0.5,IF(C29="Always",1,0)))</f>
        <v>0</v>
      </c>
      <c r="E29" s="31">
        <v>1</v>
      </c>
      <c r="F29" s="31"/>
    </row>
    <row r="30" spans="1:6" s="19" customFormat="1">
      <c r="A30" s="72"/>
      <c r="B30" s="32" t="s">
        <v>43</v>
      </c>
      <c r="C30" s="46"/>
      <c r="D30" s="31">
        <f t="shared" si="2"/>
        <v>0</v>
      </c>
      <c r="E30" s="31">
        <v>1</v>
      </c>
      <c r="F30" s="31"/>
    </row>
    <row r="31" spans="1:6" s="19" customFormat="1" ht="30">
      <c r="A31" s="72"/>
      <c r="B31" s="32" t="s">
        <v>98</v>
      </c>
      <c r="C31" s="46"/>
      <c r="D31" s="31">
        <f>IF(C31="Never",0,IF(C31="Yes, for some disposables",0.5,IF(C31="Yes, for all disposables",1,0)))</f>
        <v>0</v>
      </c>
      <c r="E31" s="31">
        <v>1</v>
      </c>
      <c r="F31" s="31"/>
    </row>
    <row r="32" spans="1:6" s="19" customFormat="1" ht="45">
      <c r="A32" s="53" t="s">
        <v>17</v>
      </c>
      <c r="B32" s="32" t="s">
        <v>75</v>
      </c>
      <c r="C32" s="46"/>
      <c r="D32" s="31">
        <f>IF(C32="No",0,IF(C32="Sometimes",0.5,IF(C32="Yes, always",1,0)))</f>
        <v>0</v>
      </c>
      <c r="E32" s="31">
        <v>1</v>
      </c>
      <c r="F32" s="31"/>
    </row>
    <row r="33" spans="1:6" s="19" customFormat="1" ht="30" customHeight="1">
      <c r="A33" s="68" t="s">
        <v>103</v>
      </c>
      <c r="B33" s="68"/>
      <c r="C33" s="68"/>
      <c r="D33" s="68"/>
      <c r="E33" s="68"/>
      <c r="F33" s="33"/>
    </row>
    <row r="34" spans="1:6" s="19" customFormat="1" ht="33" customHeight="1">
      <c r="A34" s="67" t="s">
        <v>18</v>
      </c>
      <c r="B34" s="82" t="s">
        <v>44</v>
      </c>
      <c r="C34" s="82"/>
      <c r="D34" s="82"/>
      <c r="E34" s="82"/>
      <c r="F34" s="33"/>
    </row>
    <row r="35" spans="1:6" s="19" customFormat="1" ht="60">
      <c r="A35" s="67"/>
      <c r="B35" s="54" t="s">
        <v>120</v>
      </c>
      <c r="C35" s="47"/>
      <c r="D35" s="33">
        <f>IF(C35="No",0,IF(C35="Yes",2,0))</f>
        <v>0</v>
      </c>
      <c r="E35" s="33">
        <v>2</v>
      </c>
      <c r="F35" s="33"/>
    </row>
    <row r="36" spans="1:6" s="19" customFormat="1" ht="45">
      <c r="A36" s="67"/>
      <c r="B36" s="34" t="s">
        <v>119</v>
      </c>
      <c r="C36" s="47"/>
      <c r="D36" s="33">
        <f>IF(C36="No",0,IF(C36="Sometimes/ad hoc",1.5,IF(C36="Yes, always",3,0)))</f>
        <v>0</v>
      </c>
      <c r="E36" s="33">
        <v>3</v>
      </c>
      <c r="F36" s="33"/>
    </row>
    <row r="37" spans="1:6" s="19" customFormat="1">
      <c r="A37" s="22"/>
      <c r="C37" s="48"/>
      <c r="D37" s="35"/>
      <c r="E37" s="35"/>
      <c r="F37" s="35"/>
    </row>
    <row r="38" spans="1:6" s="19" customFormat="1">
      <c r="C38" s="48"/>
      <c r="D38" s="35"/>
      <c r="E38" s="35"/>
      <c r="F38" s="35"/>
    </row>
    <row r="39" spans="1:6" s="19" customFormat="1" ht="45">
      <c r="A39" s="23" t="s">
        <v>50</v>
      </c>
      <c r="B39" s="23" t="s">
        <v>51</v>
      </c>
      <c r="C39" s="23" t="s">
        <v>59</v>
      </c>
      <c r="D39" s="23" t="s">
        <v>60</v>
      </c>
      <c r="E39" s="23" t="s">
        <v>61</v>
      </c>
      <c r="F39" s="23" t="s">
        <v>62</v>
      </c>
    </row>
    <row r="40" spans="1:6" s="19" customFormat="1">
      <c r="A40" s="36">
        <v>1</v>
      </c>
      <c r="B40" s="36">
        <f>SUM(D5:D7)</f>
        <v>0</v>
      </c>
      <c r="C40" s="49">
        <f>SUM(E5:E7)</f>
        <v>6</v>
      </c>
      <c r="D40" s="37">
        <v>0.2</v>
      </c>
      <c r="E40" s="36">
        <f>B40*0.2</f>
        <v>0</v>
      </c>
      <c r="F40" s="36">
        <f>C40*D40</f>
        <v>1.2000000000000002</v>
      </c>
    </row>
    <row r="41" spans="1:6" s="19" customFormat="1">
      <c r="A41" s="36">
        <v>2</v>
      </c>
      <c r="B41" s="36">
        <f>SUM(D9:D12)</f>
        <v>0</v>
      </c>
      <c r="C41" s="49">
        <f>SUM(E9:E12)</f>
        <v>5</v>
      </c>
      <c r="D41" s="37">
        <v>0.3</v>
      </c>
      <c r="E41" s="36">
        <f>B41*0.3</f>
        <v>0</v>
      </c>
      <c r="F41" s="36">
        <f t="shared" ref="F41:F43" si="3">C41*D41</f>
        <v>1.5</v>
      </c>
    </row>
    <row r="42" spans="1:6" s="19" customFormat="1">
      <c r="A42" s="36">
        <v>3</v>
      </c>
      <c r="B42" s="36">
        <f>SUM(D15:D32)</f>
        <v>0</v>
      </c>
      <c r="C42" s="49">
        <f>SUM(E15:E32)-SUMIF(C15:C32,"NA",E15:E32)</f>
        <v>17</v>
      </c>
      <c r="D42" s="37">
        <v>0.3</v>
      </c>
      <c r="E42" s="36">
        <f>B42*0.3</f>
        <v>0</v>
      </c>
      <c r="F42" s="36">
        <f>C42*D42</f>
        <v>5.0999999999999996</v>
      </c>
    </row>
    <row r="43" spans="1:6" s="19" customFormat="1">
      <c r="A43" s="36">
        <v>4</v>
      </c>
      <c r="B43" s="36">
        <f>SUM(D35:D36)</f>
        <v>0</v>
      </c>
      <c r="C43" s="49">
        <f>SUM(E35:E36)</f>
        <v>5</v>
      </c>
      <c r="D43" s="37">
        <v>0.2</v>
      </c>
      <c r="E43" s="36">
        <f>B43*0.2</f>
        <v>0</v>
      </c>
      <c r="F43" s="36">
        <f t="shared" si="3"/>
        <v>1</v>
      </c>
    </row>
    <row r="44" spans="1:6" s="19" customFormat="1">
      <c r="C44" s="50"/>
      <c r="F44" s="38"/>
    </row>
    <row r="45" spans="1:6" s="19" customFormat="1" ht="30">
      <c r="C45" s="39" t="s">
        <v>63</v>
      </c>
      <c r="D45" s="40">
        <f>SUM(E40:E43)</f>
        <v>0</v>
      </c>
      <c r="E45" s="41" t="s">
        <v>64</v>
      </c>
      <c r="F45" s="42">
        <f>D45/D46*100</f>
        <v>0</v>
      </c>
    </row>
    <row r="46" spans="1:6" s="19" customFormat="1">
      <c r="C46" s="39" t="s">
        <v>65</v>
      </c>
      <c r="D46" s="40">
        <f>SUM(F40:F43)</f>
        <v>8.8000000000000007</v>
      </c>
      <c r="E46" s="41" t="s">
        <v>66</v>
      </c>
      <c r="F46" s="55" t="str">
        <f>IF(F45&lt;30,"Basic",IF(F45&gt;69,"Progressive","Developing"))</f>
        <v>Basic</v>
      </c>
    </row>
  </sheetData>
  <mergeCells count="12">
    <mergeCell ref="A34:A36"/>
    <mergeCell ref="B34:E34"/>
    <mergeCell ref="A23:A26"/>
    <mergeCell ref="A27:A31"/>
    <mergeCell ref="A33:E33"/>
    <mergeCell ref="B23:E23"/>
    <mergeCell ref="B27:E27"/>
    <mergeCell ref="A4:E4"/>
    <mergeCell ref="A8:E8"/>
    <mergeCell ref="A13:E13"/>
    <mergeCell ref="A14:A21"/>
    <mergeCell ref="B14:E1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C095ADAF-BB46-B34A-9560-C84F368D271B}">
          <x14:formula1>
            <xm:f>'Response List'!$A$10:$A$11</xm:f>
          </x14:formula1>
          <xm:sqref>C5 C28 C35</xm:sqref>
        </x14:dataValidation>
        <x14:dataValidation type="list" allowBlank="1" showInputMessage="1" showErrorMessage="1" xr:uid="{BA493BA3-8FA7-5848-AF4A-394D38B514AF}">
          <x14:formula1>
            <xm:f>'Response List'!$A$6:$A$8</xm:f>
          </x14:formula1>
          <xm:sqref>C22 C7 C25:C26 C9</xm:sqref>
        </x14:dataValidation>
        <x14:dataValidation type="list" allowBlank="1" showInputMessage="1" showErrorMessage="1" xr:uid="{F3920F44-A56E-A047-9A8E-7D78E8918405}">
          <x14:formula1>
            <xm:f>'Response List'!$A$21:$A$23</xm:f>
          </x14:formula1>
          <xm:sqref>C32</xm:sqref>
        </x14:dataValidation>
        <x14:dataValidation type="list" allowBlank="1" showInputMessage="1" showErrorMessage="1" xr:uid="{647910AE-8452-574D-8A4E-616284F4A84D}">
          <x14:formula1>
            <xm:f>'Response List'!$A$38:$A$40</xm:f>
          </x14:formula1>
          <xm:sqref>C36</xm:sqref>
        </x14:dataValidation>
        <x14:dataValidation type="list" allowBlank="1" showInputMessage="1" showErrorMessage="1" xr:uid="{B3AF18A3-4B15-5C44-9373-17E8474C3DF3}">
          <x14:formula1>
            <xm:f>'Response List'!$A$43:$A$46</xm:f>
          </x14:formula1>
          <xm:sqref>C15:C21 C29:C30</xm:sqref>
        </x14:dataValidation>
        <x14:dataValidation type="list" allowBlank="1" showInputMessage="1" showErrorMessage="1" xr:uid="{ECA7CFCF-C704-4D7F-AA51-BC7290ADD952}">
          <x14:formula1>
            <xm:f>'Response List'!$A$54:$A$56</xm:f>
          </x14:formula1>
          <xm:sqref>C6</xm:sqref>
        </x14:dataValidation>
        <x14:dataValidation type="list" allowBlank="1" showInputMessage="1" showErrorMessage="1" xr:uid="{0AC33FDF-A2CF-4C6D-ABBC-33305D5DA77A}">
          <x14:formula1>
            <xm:f>'Response List'!$A$69:$A$70</xm:f>
          </x14:formula1>
          <xm:sqref>C24</xm:sqref>
        </x14:dataValidation>
        <x14:dataValidation type="list" allowBlank="1" showInputMessage="1" showErrorMessage="1" xr:uid="{7BD3EC75-7A3D-4A50-9F51-93835C58FA8B}">
          <x14:formula1>
            <xm:f>'Response List'!$A$73:$A$75</xm:f>
          </x14:formula1>
          <xm:sqref>C31</xm:sqref>
        </x14:dataValidation>
        <x14:dataValidation type="list" allowBlank="1" showInputMessage="1" showErrorMessage="1" xr:uid="{6EF07A84-CBCE-42B6-B81C-A149EB59DDF4}">
          <x14:formula1>
            <xm:f>'Response List'!$A$77:$A$82</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9FA8-9D91-B24D-91E2-629D41705944}">
  <dimension ref="A1:F45"/>
  <sheetViews>
    <sheetView zoomScale="90" zoomScaleNormal="90" workbookViewId="0">
      <selection activeCell="F20" sqref="F20"/>
    </sheetView>
  </sheetViews>
  <sheetFormatPr defaultColWidth="8.85546875" defaultRowHeight="15"/>
  <cols>
    <col min="1" max="1" width="12.42578125" style="3" customWidth="1"/>
    <col min="2" max="2" width="50.7109375" style="3" customWidth="1"/>
    <col min="3" max="3" width="28.7109375" style="51" customWidth="1"/>
    <col min="4" max="4" width="15.42578125" style="7" customWidth="1"/>
    <col min="5" max="5" width="15.5703125" style="7" customWidth="1"/>
    <col min="6" max="6" width="19.140625" style="7" customWidth="1"/>
    <col min="7" max="16384" width="8.85546875" style="3"/>
  </cols>
  <sheetData>
    <row r="1" spans="1:6" s="2" customFormat="1" ht="18">
      <c r="A1" s="8" t="s">
        <v>26</v>
      </c>
      <c r="C1" s="43"/>
      <c r="D1" s="6"/>
      <c r="E1" s="6"/>
      <c r="F1" s="6"/>
    </row>
    <row r="3" spans="1:6" s="19" customFormat="1" ht="47.25">
      <c r="A3" s="23" t="s">
        <v>0</v>
      </c>
      <c r="B3" s="23" t="s">
        <v>1</v>
      </c>
      <c r="C3" s="24" t="s">
        <v>34</v>
      </c>
      <c r="D3" s="24" t="s">
        <v>35</v>
      </c>
      <c r="E3" s="24" t="s">
        <v>52</v>
      </c>
      <c r="F3" s="24" t="s">
        <v>58</v>
      </c>
    </row>
    <row r="4" spans="1:6" s="19" customFormat="1" ht="30" customHeight="1">
      <c r="A4" s="73" t="s">
        <v>2</v>
      </c>
      <c r="B4" s="73"/>
      <c r="C4" s="73"/>
      <c r="D4" s="73"/>
      <c r="E4" s="73"/>
      <c r="F4" s="25"/>
    </row>
    <row r="5" spans="1:6" s="19" customFormat="1" ht="45">
      <c r="A5" s="26" t="s">
        <v>3</v>
      </c>
      <c r="B5" s="27" t="s">
        <v>36</v>
      </c>
      <c r="C5" s="44"/>
      <c r="D5" s="25">
        <f>IF(C5="No",0,IF(C5="Yes",1,0))</f>
        <v>0</v>
      </c>
      <c r="E5" s="25">
        <v>1</v>
      </c>
      <c r="F5" s="25"/>
    </row>
    <row r="6" spans="1:6" s="19" customFormat="1" ht="60">
      <c r="A6" s="26" t="s">
        <v>6</v>
      </c>
      <c r="B6" s="27" t="s">
        <v>37</v>
      </c>
      <c r="C6" s="44"/>
      <c r="D6" s="25">
        <f>IF(C6="Never",0,IF(C6="Yes, once in a few years",1.5,IF(C6="Yes, annually",3,0)))</f>
        <v>0</v>
      </c>
      <c r="E6" s="25">
        <v>3</v>
      </c>
      <c r="F6" s="25"/>
    </row>
    <row r="7" spans="1:6" s="19" customFormat="1" ht="90">
      <c r="A7" s="26" t="s">
        <v>9</v>
      </c>
      <c r="B7" s="27" t="s">
        <v>74</v>
      </c>
      <c r="C7" s="44"/>
      <c r="D7" s="25">
        <f>IF(C7="Never",0,IF(C7="Yes, to a certain extent",1,IF(C7="Yes, sustainability is a core value and is integrated into business operations",2,0)))</f>
        <v>0</v>
      </c>
      <c r="E7" s="25">
        <v>2</v>
      </c>
      <c r="F7" s="25"/>
    </row>
    <row r="8" spans="1:6" s="19" customFormat="1" ht="30">
      <c r="A8" s="26" t="s">
        <v>10</v>
      </c>
      <c r="B8" s="27" t="s">
        <v>112</v>
      </c>
      <c r="C8" s="44"/>
      <c r="D8" s="25">
        <f>IF(C8="No",0,IF(C8="Sometimes",1,IF(C8="Always",2,0)))</f>
        <v>0</v>
      </c>
      <c r="E8" s="25">
        <v>2</v>
      </c>
      <c r="F8" s="25"/>
    </row>
    <row r="9" spans="1:6" s="19" customFormat="1" ht="30" customHeight="1">
      <c r="A9" s="74" t="s">
        <v>113</v>
      </c>
      <c r="B9" s="74"/>
      <c r="C9" s="74"/>
      <c r="D9" s="74"/>
      <c r="E9" s="74"/>
      <c r="F9" s="28"/>
    </row>
    <row r="10" spans="1:6" s="19" customFormat="1" ht="75">
      <c r="A10" s="29" t="s">
        <v>11</v>
      </c>
      <c r="B10" s="30" t="s">
        <v>99</v>
      </c>
      <c r="C10" s="45"/>
      <c r="D10" s="28">
        <f>IF(C10="No",0,IF(C10="Sometimes",1,IF(C10="Always",2,0)))</f>
        <v>0</v>
      </c>
      <c r="E10" s="28">
        <v>2</v>
      </c>
      <c r="F10" s="28"/>
    </row>
    <row r="11" spans="1:6" s="19" customFormat="1" ht="105">
      <c r="A11" s="29" t="s">
        <v>12</v>
      </c>
      <c r="B11" s="30" t="s">
        <v>114</v>
      </c>
      <c r="C11" s="45"/>
      <c r="D11" s="28">
        <f>IF(C11=0,0,IF(C11=1,0.2,IF(C11=2,0.4,IF(C11=3,0.6,IF(C11=4,0.8,IF(C11=5,1))))))</f>
        <v>0</v>
      </c>
      <c r="E11" s="28">
        <v>1</v>
      </c>
      <c r="F11" s="28"/>
    </row>
    <row r="12" spans="1:6" s="19" customFormat="1" ht="90">
      <c r="A12" s="29" t="s">
        <v>13</v>
      </c>
      <c r="B12" s="30" t="s">
        <v>115</v>
      </c>
      <c r="C12" s="45"/>
      <c r="D12" s="28">
        <f t="shared" ref="D12:D13" si="0">IF(C12=0,0,IF(C12=1,0.2,IF(C12=2,0.4,IF(C12=3,0.6,IF(C12=4,0.8,IF(C12=5,1))))))</f>
        <v>0</v>
      </c>
      <c r="E12" s="28">
        <v>1</v>
      </c>
      <c r="F12" s="28"/>
    </row>
    <row r="13" spans="1:6" s="19" customFormat="1" ht="90">
      <c r="A13" s="29" t="s">
        <v>14</v>
      </c>
      <c r="B13" s="30" t="s">
        <v>116</v>
      </c>
      <c r="C13" s="45"/>
      <c r="D13" s="28">
        <f t="shared" si="0"/>
        <v>0</v>
      </c>
      <c r="E13" s="28">
        <v>1</v>
      </c>
      <c r="F13" s="28"/>
    </row>
    <row r="14" spans="1:6" s="19" customFormat="1" ht="30" customHeight="1">
      <c r="A14" s="75" t="s">
        <v>102</v>
      </c>
      <c r="B14" s="75"/>
      <c r="C14" s="75"/>
      <c r="D14" s="75"/>
      <c r="E14" s="75"/>
      <c r="F14" s="31"/>
    </row>
    <row r="15" spans="1:6" s="19" customFormat="1" ht="30">
      <c r="A15" s="53">
        <v>9</v>
      </c>
      <c r="B15" s="32" t="s">
        <v>92</v>
      </c>
      <c r="C15" s="46"/>
      <c r="D15" s="31">
        <f>IF(C15="Yes",0,IF(C15="Yes, but only upon request",0.5,IF(C15="No (no disposable napkins/wet towels are offered or only use reusable ones)",1,0)))</f>
        <v>0</v>
      </c>
      <c r="E15" s="31">
        <v>1</v>
      </c>
      <c r="F15" s="31"/>
    </row>
    <row r="16" spans="1:6" s="19" customFormat="1" ht="45">
      <c r="A16" s="53" t="s">
        <v>16</v>
      </c>
      <c r="B16" s="32" t="s">
        <v>79</v>
      </c>
      <c r="C16" s="46"/>
      <c r="D16" s="31">
        <f t="shared" ref="D16:D19" si="1">IF(C16="No",0,IF(C16="Sometimes",0.5,IF(C16="Always",1,0)))</f>
        <v>0</v>
      </c>
      <c r="E16" s="31">
        <v>1</v>
      </c>
      <c r="F16" s="31"/>
    </row>
    <row r="17" spans="1:6" s="19" customFormat="1" ht="39.6" customHeight="1">
      <c r="A17" s="72" t="s">
        <v>57</v>
      </c>
      <c r="B17" s="76" t="s">
        <v>42</v>
      </c>
      <c r="C17" s="77"/>
      <c r="D17" s="77"/>
      <c r="E17" s="78"/>
      <c r="F17" s="31"/>
    </row>
    <row r="18" spans="1:6" s="19" customFormat="1" ht="30">
      <c r="A18" s="72"/>
      <c r="B18" s="32" t="s">
        <v>93</v>
      </c>
      <c r="C18" s="46"/>
      <c r="D18" s="31">
        <f>IF(C18="Never",0,IF(C18="Always",1,0))</f>
        <v>0</v>
      </c>
      <c r="E18" s="31">
        <v>1</v>
      </c>
      <c r="F18" s="31"/>
    </row>
    <row r="19" spans="1:6" s="19" customFormat="1" ht="45">
      <c r="A19" s="72"/>
      <c r="B19" s="32" t="s">
        <v>94</v>
      </c>
      <c r="C19" s="46"/>
      <c r="D19" s="31">
        <f t="shared" si="1"/>
        <v>0</v>
      </c>
      <c r="E19" s="31">
        <v>1</v>
      </c>
      <c r="F19" s="31"/>
    </row>
    <row r="20" spans="1:6" s="19" customFormat="1" ht="45">
      <c r="A20" s="72"/>
      <c r="B20" s="32" t="s">
        <v>95</v>
      </c>
      <c r="C20" s="46"/>
      <c r="D20" s="31">
        <f>IF(C20="No",0,IF(C20="Sometimes",1,IF(C20="Always",2,0)))</f>
        <v>0</v>
      </c>
      <c r="E20" s="31">
        <v>2</v>
      </c>
      <c r="F20" s="31"/>
    </row>
    <row r="21" spans="1:6" s="19" customFormat="1" ht="39.950000000000003" customHeight="1">
      <c r="A21" s="72" t="s">
        <v>17</v>
      </c>
      <c r="B21" s="76" t="s">
        <v>20</v>
      </c>
      <c r="C21" s="77"/>
      <c r="D21" s="77"/>
      <c r="E21" s="78"/>
      <c r="F21" s="31"/>
    </row>
    <row r="22" spans="1:6" s="19" customFormat="1">
      <c r="A22" s="72"/>
      <c r="B22" s="32" t="s">
        <v>68</v>
      </c>
      <c r="C22" s="46"/>
      <c r="D22" s="31">
        <f>IF(C22="No",0,IF(C22="Yes",1,0))</f>
        <v>0</v>
      </c>
      <c r="E22" s="31">
        <v>1</v>
      </c>
      <c r="F22" s="31"/>
    </row>
    <row r="23" spans="1:6" s="19" customFormat="1" ht="30">
      <c r="A23" s="72"/>
      <c r="B23" s="32" t="s">
        <v>96</v>
      </c>
      <c r="C23" s="46"/>
      <c r="D23" s="31">
        <f t="shared" ref="D23:D25" si="2">IF(C23="No",0,IF(C23="Sometimes",0.5,IF(C23="Always",1,0)))</f>
        <v>0</v>
      </c>
      <c r="E23" s="31">
        <v>1</v>
      </c>
      <c r="F23" s="31"/>
    </row>
    <row r="24" spans="1:6" s="19" customFormat="1">
      <c r="A24" s="72"/>
      <c r="B24" s="32" t="s">
        <v>43</v>
      </c>
      <c r="C24" s="46"/>
      <c r="D24" s="31">
        <f t="shared" si="2"/>
        <v>0</v>
      </c>
      <c r="E24" s="31">
        <v>1</v>
      </c>
      <c r="F24" s="31"/>
    </row>
    <row r="25" spans="1:6" s="19" customFormat="1" ht="45">
      <c r="A25" s="72"/>
      <c r="B25" s="32" t="s">
        <v>80</v>
      </c>
      <c r="C25" s="46"/>
      <c r="D25" s="31">
        <f t="shared" si="2"/>
        <v>0</v>
      </c>
      <c r="E25" s="31">
        <v>1</v>
      </c>
      <c r="F25" s="31"/>
    </row>
    <row r="26" spans="1:6" s="19" customFormat="1" ht="30">
      <c r="A26" s="72"/>
      <c r="B26" s="32" t="s">
        <v>97</v>
      </c>
      <c r="C26" s="46"/>
      <c r="D26" s="31">
        <f>IF(C26="No",0,IF(C26="Sometimes",1.5,IF(C26="Always",3,0)))</f>
        <v>0</v>
      </c>
      <c r="E26" s="31">
        <v>3</v>
      </c>
      <c r="F26" s="31"/>
    </row>
    <row r="27" spans="1:6" s="19" customFormat="1" ht="30">
      <c r="A27" s="72"/>
      <c r="B27" s="32" t="s">
        <v>98</v>
      </c>
      <c r="C27" s="46"/>
      <c r="D27" s="31">
        <f>IF(C27="Never",0,IF(C27="Yes, for some disposables",0.5,IF(C27="Yes, for all disposables",1,0)))</f>
        <v>0</v>
      </c>
      <c r="E27" s="31">
        <v>1</v>
      </c>
      <c r="F27" s="31"/>
    </row>
    <row r="28" spans="1:6" s="19" customFormat="1" ht="45">
      <c r="A28" s="53" t="s">
        <v>18</v>
      </c>
      <c r="B28" s="32" t="s">
        <v>75</v>
      </c>
      <c r="C28" s="46"/>
      <c r="D28" s="31">
        <f>IF(C28="No",0,IF(C28="Sometimes",0.5,IF(C28="Yes, always",1,0)))</f>
        <v>0</v>
      </c>
      <c r="E28" s="31">
        <v>1</v>
      </c>
      <c r="F28" s="31"/>
    </row>
    <row r="29" spans="1:6" s="19" customFormat="1" ht="27" customHeight="1">
      <c r="A29" s="68" t="s">
        <v>103</v>
      </c>
      <c r="B29" s="68"/>
      <c r="C29" s="68"/>
      <c r="D29" s="68"/>
      <c r="E29" s="68"/>
      <c r="F29" s="33"/>
    </row>
    <row r="30" spans="1:6" s="19" customFormat="1" ht="33" customHeight="1">
      <c r="A30" s="67" t="s">
        <v>19</v>
      </c>
      <c r="B30" s="67" t="s">
        <v>44</v>
      </c>
      <c r="C30" s="67"/>
      <c r="D30" s="67"/>
      <c r="E30" s="67"/>
      <c r="F30" s="33"/>
    </row>
    <row r="31" spans="1:6" s="19" customFormat="1" ht="60">
      <c r="A31" s="67"/>
      <c r="B31" s="34" t="s">
        <v>100</v>
      </c>
      <c r="C31" s="47"/>
      <c r="D31" s="33">
        <f>IF(C31="No",0,IF(C31="Yes",2,0))</f>
        <v>0</v>
      </c>
      <c r="E31" s="33">
        <v>2</v>
      </c>
      <c r="F31" s="33"/>
    </row>
    <row r="32" spans="1:6" s="19" customFormat="1" ht="60">
      <c r="A32" s="67"/>
      <c r="B32" s="34" t="s">
        <v>81</v>
      </c>
      <c r="C32" s="47"/>
      <c r="D32" s="33">
        <f>IF(C32="No",0,IF(C32="Yes",2,0))</f>
        <v>0</v>
      </c>
      <c r="E32" s="33">
        <v>2</v>
      </c>
      <c r="F32" s="33"/>
    </row>
    <row r="33" spans="1:6" s="19" customFormat="1" ht="60">
      <c r="A33" s="67"/>
      <c r="B33" s="34" t="s">
        <v>46</v>
      </c>
      <c r="C33" s="47"/>
      <c r="D33" s="33">
        <f>IF(C33="None",0,IF(C33="Sometimes/ad hoc",1,IF(C33="Yes, always",2,0)))</f>
        <v>0</v>
      </c>
      <c r="E33" s="33">
        <v>2</v>
      </c>
      <c r="F33" s="33"/>
    </row>
    <row r="34" spans="1:6" s="19" customFormat="1" ht="45">
      <c r="A34" s="67"/>
      <c r="B34" s="34" t="s">
        <v>118</v>
      </c>
      <c r="C34" s="47"/>
      <c r="D34" s="33">
        <f>IF(C34="None",0,IF(C34="Sometimes/ad hoc",1.5,IF(C34="Yes, always",3,0)))</f>
        <v>0</v>
      </c>
      <c r="E34" s="33">
        <v>3</v>
      </c>
      <c r="F34" s="33"/>
    </row>
    <row r="35" spans="1:6" s="19" customFormat="1">
      <c r="A35" s="22"/>
      <c r="C35" s="48"/>
      <c r="D35" s="35"/>
      <c r="E35" s="35"/>
      <c r="F35" s="35"/>
    </row>
    <row r="36" spans="1:6" s="19" customFormat="1">
      <c r="C36" s="48"/>
      <c r="D36" s="35"/>
      <c r="E36" s="35"/>
      <c r="F36" s="35"/>
    </row>
    <row r="37" spans="1:6" s="35" customFormat="1">
      <c r="A37" s="19"/>
      <c r="B37" s="19"/>
      <c r="C37" s="48"/>
    </row>
    <row r="38" spans="1:6" s="35" customFormat="1" ht="63.95" customHeight="1">
      <c r="A38" s="56" t="s">
        <v>50</v>
      </c>
      <c r="B38" s="57" t="s">
        <v>51</v>
      </c>
      <c r="C38" s="57" t="s">
        <v>59</v>
      </c>
      <c r="D38" s="57" t="s">
        <v>60</v>
      </c>
      <c r="E38" s="57" t="s">
        <v>61</v>
      </c>
      <c r="F38" s="57" t="s">
        <v>62</v>
      </c>
    </row>
    <row r="39" spans="1:6" s="35" customFormat="1">
      <c r="A39" s="58">
        <v>1</v>
      </c>
      <c r="B39" s="59">
        <f>SUM(D5:D8)</f>
        <v>0</v>
      </c>
      <c r="C39" s="60">
        <f>SUM(E5:E8)</f>
        <v>8</v>
      </c>
      <c r="D39" s="61">
        <v>0.2</v>
      </c>
      <c r="E39" s="59">
        <f>B39*D39</f>
        <v>0</v>
      </c>
      <c r="F39" s="59">
        <f>C39*D39</f>
        <v>1.6</v>
      </c>
    </row>
    <row r="40" spans="1:6" s="19" customFormat="1">
      <c r="A40" s="58">
        <v>2</v>
      </c>
      <c r="B40" s="59">
        <f>SUM(D10:D13)</f>
        <v>0</v>
      </c>
      <c r="C40" s="60">
        <f>SUM(E10:E13)</f>
        <v>5</v>
      </c>
      <c r="D40" s="61">
        <v>0.3</v>
      </c>
      <c r="E40" s="59">
        <f t="shared" ref="E40:E42" si="3">B40*D40</f>
        <v>0</v>
      </c>
      <c r="F40" s="59">
        <f>C40*D40</f>
        <v>1.5</v>
      </c>
    </row>
    <row r="41" spans="1:6" s="19" customFormat="1">
      <c r="A41" s="58">
        <v>3</v>
      </c>
      <c r="B41" s="59">
        <f>SUM(D15:D28)</f>
        <v>0</v>
      </c>
      <c r="C41" s="60">
        <f>SUM(E15:E28)-SUMIF(C15:C28,"NA",E15:E28)</f>
        <v>15</v>
      </c>
      <c r="D41" s="61">
        <v>0.3</v>
      </c>
      <c r="E41" s="59">
        <f t="shared" si="3"/>
        <v>0</v>
      </c>
      <c r="F41" s="59">
        <f>C41*D41</f>
        <v>4.5</v>
      </c>
    </row>
    <row r="42" spans="1:6" s="19" customFormat="1">
      <c r="A42" s="58">
        <v>4</v>
      </c>
      <c r="B42" s="59">
        <f>SUM(D31:D34)</f>
        <v>0</v>
      </c>
      <c r="C42" s="60">
        <f>SUM(E31:E34)</f>
        <v>9</v>
      </c>
      <c r="D42" s="61">
        <v>0.2</v>
      </c>
      <c r="E42" s="59">
        <f t="shared" si="3"/>
        <v>0</v>
      </c>
      <c r="F42" s="59">
        <f t="shared" ref="F42" si="4">C42*D42</f>
        <v>1.8</v>
      </c>
    </row>
    <row r="43" spans="1:6" s="19" customFormat="1">
      <c r="A43" s="62"/>
      <c r="B43" s="62"/>
      <c r="C43" s="63"/>
      <c r="D43" s="62"/>
      <c r="E43" s="62"/>
      <c r="F43" s="64"/>
    </row>
    <row r="44" spans="1:6" s="19" customFormat="1" ht="30">
      <c r="A44" s="62"/>
      <c r="B44" s="62"/>
      <c r="C44" s="65" t="s">
        <v>63</v>
      </c>
      <c r="D44" s="40">
        <f>SUM(E39:E42)</f>
        <v>0</v>
      </c>
      <c r="E44" s="66" t="s">
        <v>64</v>
      </c>
      <c r="F44" s="42">
        <f>D44/D45*100</f>
        <v>0</v>
      </c>
    </row>
    <row r="45" spans="1:6">
      <c r="A45" s="14"/>
      <c r="B45" s="14"/>
      <c r="C45" s="15" t="s">
        <v>65</v>
      </c>
      <c r="D45" s="11">
        <f>SUM(F39:F42)</f>
        <v>9.4</v>
      </c>
      <c r="E45" s="16" t="s">
        <v>66</v>
      </c>
      <c r="F45" s="13" t="str">
        <f>IF(F44&lt;30,"Basic",IF(F44&gt;69,"Progressive","Developing"))</f>
        <v>Basic</v>
      </c>
    </row>
  </sheetData>
  <mergeCells count="10">
    <mergeCell ref="A4:E4"/>
    <mergeCell ref="A9:E9"/>
    <mergeCell ref="A14:E14"/>
    <mergeCell ref="A30:A34"/>
    <mergeCell ref="B30:E30"/>
    <mergeCell ref="A17:A20"/>
    <mergeCell ref="A21:A27"/>
    <mergeCell ref="A29:E29"/>
    <mergeCell ref="B17:E17"/>
    <mergeCell ref="B21:E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8FA30789-7DDE-5947-9E98-75D43E3DF9B3}">
          <x14:formula1>
            <xm:f>'Response List'!$A$38:$A$40</xm:f>
          </x14:formula1>
          <xm:sqref>C34</xm:sqref>
        </x14:dataValidation>
        <x14:dataValidation type="list" allowBlank="1" showInputMessage="1" showErrorMessage="1" xr:uid="{E7919D82-6B5A-2245-A6EC-2A80D5D92698}">
          <x14:formula1>
            <xm:f>'Response List'!$A$33:$A$35</xm:f>
          </x14:formula1>
          <xm:sqref>C33</xm:sqref>
        </x14:dataValidation>
        <x14:dataValidation type="list" allowBlank="1" showInputMessage="1" showErrorMessage="1" xr:uid="{80E9ABE3-C848-0F4F-ADEC-D09F7BD6C69E}">
          <x14:formula1>
            <xm:f>'Response List'!$A$10:$A$11</xm:f>
          </x14:formula1>
          <xm:sqref>C5 C22 C31:C32</xm:sqref>
        </x14:dataValidation>
        <x14:dataValidation type="list" allowBlank="1" showInputMessage="1" showErrorMessage="1" xr:uid="{1BA55E90-7DBE-0649-B9E8-8005735A2BBD}">
          <x14:formula1>
            <xm:f>'Response List'!$A$21:$A$23</xm:f>
          </x14:formula1>
          <xm:sqref>C28</xm:sqref>
        </x14:dataValidation>
        <x14:dataValidation type="list" allowBlank="1" showInputMessage="1" showErrorMessage="1" xr:uid="{EDDBD7C3-7A38-114E-93CC-3B10CC1C99C3}">
          <x14:formula1>
            <xm:f>'Response List'!$A$6:$A$8</xm:f>
          </x14:formula1>
          <xm:sqref>C19:C20 C25:C26 C8 C16 C10</xm:sqref>
        </x14:dataValidation>
        <x14:dataValidation type="list" allowBlank="1" showInputMessage="1" showErrorMessage="1" xr:uid="{43C521DE-ECA9-47F7-9C5E-1C82CCFF54CB}">
          <x14:formula1>
            <xm:f>'Response List'!$A$43:$A$46</xm:f>
          </x14:formula1>
          <xm:sqref>C23:C24</xm:sqref>
        </x14:dataValidation>
        <x14:dataValidation type="list" allowBlank="1" showInputMessage="1" showErrorMessage="1" xr:uid="{0F46C7B7-41C9-4AF2-9E28-C4109EA0AA02}">
          <x14:formula1>
            <xm:f>'Response List'!$A$54:$A$56</xm:f>
          </x14:formula1>
          <xm:sqref>C6</xm:sqref>
        </x14:dataValidation>
        <x14:dataValidation type="list" allowBlank="1" showInputMessage="1" showErrorMessage="1" xr:uid="{57AABD10-2129-4F2F-875B-3CE9F5EA764A}">
          <x14:formula1>
            <xm:f>'Response List'!$A$59:$A$61</xm:f>
          </x14:formula1>
          <xm:sqref>C7</xm:sqref>
        </x14:dataValidation>
        <x14:dataValidation type="list" allowBlank="1" showInputMessage="1" showErrorMessage="1" xr:uid="{59C3ADB3-12C2-4130-B0D2-C3C550834BA4}">
          <x14:formula1>
            <xm:f>'Response List'!$A$64:$A$66</xm:f>
          </x14:formula1>
          <xm:sqref>C15</xm:sqref>
        </x14:dataValidation>
        <x14:dataValidation type="list" allowBlank="1" showInputMessage="1" showErrorMessage="1" xr:uid="{C8984BCC-524E-4683-B6B5-C88C77BAF5B7}">
          <x14:formula1>
            <xm:f>'Response List'!$A$69:$A$70</xm:f>
          </x14:formula1>
          <xm:sqref>C18</xm:sqref>
        </x14:dataValidation>
        <x14:dataValidation type="list" allowBlank="1" showInputMessage="1" showErrorMessage="1" xr:uid="{86EE5213-59F5-4A8A-ADB5-1F7C379EC467}">
          <x14:formula1>
            <xm:f>'Response List'!$A$73:$A$75</xm:f>
          </x14:formula1>
          <xm:sqref>C27</xm:sqref>
        </x14:dataValidation>
        <x14:dataValidation type="list" allowBlank="1" showInputMessage="1" showErrorMessage="1" xr:uid="{29568C57-03FD-4A37-BB2F-2032BBA6DDE0}">
          <x14:formula1>
            <xm:f>'Response List'!$A$77:$A$82</xm:f>
          </x14:formula1>
          <xm:sqref>C11:C13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8E6F-A81C-4BAD-A2D5-43EFC24A65F0}">
  <dimension ref="A1:A82"/>
  <sheetViews>
    <sheetView topLeftCell="A73" workbookViewId="0">
      <selection activeCell="I79" sqref="I79"/>
    </sheetView>
  </sheetViews>
  <sheetFormatPr defaultColWidth="8.85546875" defaultRowHeight="15"/>
  <sheetData>
    <row r="1" spans="1:1">
      <c r="A1" t="s">
        <v>53</v>
      </c>
    </row>
    <row r="2" spans="1:1">
      <c r="A2" t="s">
        <v>31</v>
      </c>
    </row>
    <row r="3" spans="1:1">
      <c r="A3" t="s">
        <v>32</v>
      </c>
    </row>
    <row r="4" spans="1:1">
      <c r="A4" t="s">
        <v>33</v>
      </c>
    </row>
    <row r="6" spans="1:1">
      <c r="A6" t="s">
        <v>4</v>
      </c>
    </row>
    <row r="7" spans="1:1">
      <c r="A7" t="s">
        <v>5</v>
      </c>
    </row>
    <row r="8" spans="1:1">
      <c r="A8" t="s">
        <v>38</v>
      </c>
    </row>
    <row r="10" spans="1:1">
      <c r="A10" t="s">
        <v>7</v>
      </c>
    </row>
    <row r="11" spans="1:1">
      <c r="A11" t="s">
        <v>8</v>
      </c>
    </row>
    <row r="13" spans="1:1">
      <c r="A13" t="s">
        <v>23</v>
      </c>
    </row>
    <row r="14" spans="1:1">
      <c r="A14" t="s">
        <v>24</v>
      </c>
    </row>
    <row r="15" spans="1:1">
      <c r="A15" t="s">
        <v>25</v>
      </c>
    </row>
    <row r="18" spans="1:1">
      <c r="A18" t="s">
        <v>4</v>
      </c>
    </row>
    <row r="19" spans="1:1">
      <c r="A19" t="s">
        <v>8</v>
      </c>
    </row>
    <row r="21" spans="1:1">
      <c r="A21" t="s">
        <v>4</v>
      </c>
    </row>
    <row r="22" spans="1:1">
      <c r="A22" t="s">
        <v>5</v>
      </c>
    </row>
    <row r="23" spans="1:1">
      <c r="A23" t="s">
        <v>47</v>
      </c>
    </row>
    <row r="26" spans="1:1">
      <c r="A26" t="s">
        <v>23</v>
      </c>
    </row>
    <row r="27" spans="1:1">
      <c r="A27" t="s">
        <v>48</v>
      </c>
    </row>
    <row r="28" spans="1:1">
      <c r="A28" t="s">
        <v>45</v>
      </c>
    </row>
    <row r="30" spans="1:1">
      <c r="A30" t="s">
        <v>23</v>
      </c>
    </row>
    <row r="31" spans="1:1">
      <c r="A31" t="s">
        <v>24</v>
      </c>
    </row>
    <row r="33" spans="1:1">
      <c r="A33" t="s">
        <v>23</v>
      </c>
    </row>
    <row r="34" spans="1:1">
      <c r="A34" t="s">
        <v>48</v>
      </c>
    </row>
    <row r="35" spans="1:1">
      <c r="A35" t="s">
        <v>47</v>
      </c>
    </row>
    <row r="38" spans="1:1">
      <c r="A38" t="s">
        <v>23</v>
      </c>
    </row>
    <row r="39" spans="1:1">
      <c r="A39" t="s">
        <v>48</v>
      </c>
    </row>
    <row r="40" spans="1:1">
      <c r="A40" t="s">
        <v>47</v>
      </c>
    </row>
    <row r="43" spans="1:1">
      <c r="A43" t="s">
        <v>49</v>
      </c>
    </row>
    <row r="44" spans="1:1">
      <c r="A44" t="s">
        <v>4</v>
      </c>
    </row>
    <row r="45" spans="1:1">
      <c r="A45" t="s">
        <v>5</v>
      </c>
    </row>
    <row r="46" spans="1:1">
      <c r="A46" t="s">
        <v>38</v>
      </c>
    </row>
    <row r="49" spans="1:1">
      <c r="A49" t="s">
        <v>7</v>
      </c>
    </row>
    <row r="50" spans="1:1">
      <c r="A50" t="s">
        <v>48</v>
      </c>
    </row>
    <row r="51" spans="1:1">
      <c r="A51" t="s">
        <v>45</v>
      </c>
    </row>
    <row r="54" spans="1:1">
      <c r="A54" t="s">
        <v>4</v>
      </c>
    </row>
    <row r="55" spans="1:1">
      <c r="A55" t="s">
        <v>82</v>
      </c>
    </row>
    <row r="56" spans="1:1">
      <c r="A56" t="s">
        <v>83</v>
      </c>
    </row>
    <row r="59" spans="1:1">
      <c r="A59" t="s">
        <v>4</v>
      </c>
    </row>
    <row r="60" spans="1:1">
      <c r="A60" t="s">
        <v>84</v>
      </c>
    </row>
    <row r="61" spans="1:1">
      <c r="A61" t="s">
        <v>85</v>
      </c>
    </row>
    <row r="64" spans="1:1">
      <c r="A64" t="s">
        <v>8</v>
      </c>
    </row>
    <row r="65" spans="1:1">
      <c r="A65" t="s">
        <v>88</v>
      </c>
    </row>
    <row r="66" spans="1:1">
      <c r="A66" t="s">
        <v>89</v>
      </c>
    </row>
    <row r="69" spans="1:1">
      <c r="A69" t="s">
        <v>4</v>
      </c>
    </row>
    <row r="70" spans="1:1">
      <c r="A70" t="s">
        <v>38</v>
      </c>
    </row>
    <row r="73" spans="1:1">
      <c r="A73" t="s">
        <v>4</v>
      </c>
    </row>
    <row r="74" spans="1:1">
      <c r="A74" t="s">
        <v>90</v>
      </c>
    </row>
    <row r="75" spans="1:1">
      <c r="A75" t="s">
        <v>91</v>
      </c>
    </row>
    <row r="77" spans="1:1">
      <c r="A77">
        <v>0</v>
      </c>
    </row>
    <row r="78" spans="1:1">
      <c r="A78">
        <v>1</v>
      </c>
    </row>
    <row r="79" spans="1:1">
      <c r="A79">
        <v>2</v>
      </c>
    </row>
    <row r="80" spans="1:1">
      <c r="A80">
        <v>3</v>
      </c>
    </row>
    <row r="81" spans="1:1">
      <c r="A81">
        <v>4</v>
      </c>
    </row>
    <row r="82" spans="1:1">
      <c r="A82">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Type 1</vt:lpstr>
      <vt:lpstr>Type 2</vt:lpstr>
      <vt:lpstr>Type 3</vt:lpstr>
      <vt:lpstr>Response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 Sandra</dc:creator>
  <cp:lastModifiedBy>Beverly FISK (NEA)</cp:lastModifiedBy>
  <dcterms:created xsi:type="dcterms:W3CDTF">2021-12-27T15:34:23Z</dcterms:created>
  <dcterms:modified xsi:type="dcterms:W3CDTF">2022-06-21T06:21:12Z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3db910-0838-4c35-bb3a-1ee21aa199ac_Enabled">
    <vt:lpwstr>true</vt:lpwstr>
  </property>
  <property fmtid="{D5CDD505-2E9C-101B-9397-08002B2CF9AE}" pid="3" name="MSIP_Label_153db910-0838-4c35-bb3a-1ee21aa199ac_SetDate">
    <vt:lpwstr>2022-02-04T09:12:20Z</vt:lpwstr>
  </property>
  <property fmtid="{D5CDD505-2E9C-101B-9397-08002B2CF9AE}" pid="4" name="MSIP_Label_153db910-0838-4c35-bb3a-1ee21aa199ac_Method">
    <vt:lpwstr>Privileged</vt:lpwstr>
  </property>
  <property fmtid="{D5CDD505-2E9C-101B-9397-08002B2CF9AE}" pid="5" name="MSIP_Label_153db910-0838-4c35-bb3a-1ee21aa199ac_Name">
    <vt:lpwstr>Sensitive Normal</vt:lpwstr>
  </property>
  <property fmtid="{D5CDD505-2E9C-101B-9397-08002B2CF9AE}" pid="6" name="MSIP_Label_153db910-0838-4c35-bb3a-1ee21aa199ac_SiteId">
    <vt:lpwstr>0b11c524-9a1c-4e1b-84cb-6336aefc2243</vt:lpwstr>
  </property>
  <property fmtid="{D5CDD505-2E9C-101B-9397-08002B2CF9AE}" pid="7" name="MSIP_Label_153db910-0838-4c35-bb3a-1ee21aa199ac_ActionId">
    <vt:lpwstr>873c9110-48a9-4846-ae5e-89139b283db7</vt:lpwstr>
  </property>
  <property fmtid="{D5CDD505-2E9C-101B-9397-08002B2CF9AE}" pid="8" name="MSIP_Label_153db910-0838-4c35-bb3a-1ee21aa199ac_ContentBits">
    <vt:lpwstr>0</vt:lpwstr>
  </property>
</Properties>
</file>